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395" yWindow="32760" windowWidth="28800" windowHeight="12300" tabRatio="842" activeTab="0"/>
  </bookViews>
  <sheets>
    <sheet name="Cover" sheetId="1" r:id="rId1"/>
    <sheet name="Contents" sheetId="2" r:id="rId2"/>
    <sheet name="Summary" sheetId="3" r:id="rId3"/>
    <sheet name="1.1 Financial performance" sheetId="4" r:id="rId4"/>
    <sheet name="1. Pipeline information" sheetId="5" r:id="rId5"/>
    <sheet name="2. Revenues and expenses" sheetId="6" r:id="rId6"/>
    <sheet name="2.1 Revenue by service" sheetId="7" r:id="rId7"/>
    <sheet name="2.2 Revenue contributions " sheetId="8" r:id="rId8"/>
    <sheet name="2.3 Indirect revenue" sheetId="9" r:id="rId9"/>
    <sheet name="2.4 Shared costs" sheetId="10" r:id="rId10"/>
    <sheet name="3. Statement of pipeline assets" sheetId="11" r:id="rId11"/>
    <sheet name="3.1 Asset useful life" sheetId="12" r:id="rId12"/>
    <sheet name="3.2 Asset impairment" sheetId="13" r:id="rId13"/>
    <sheet name="3.3 Depreciation amortisation" sheetId="14" r:id="rId14"/>
    <sheet name="3.4 Shared supporting assets" sheetId="15" r:id="rId15"/>
    <sheet name="4. Recovered capital" sheetId="16" r:id="rId16"/>
    <sheet name="4.1 Pipelines capex" sheetId="17" r:id="rId17"/>
    <sheet name="5. Weighted average price" sheetId="18" r:id="rId18"/>
    <sheet name="5.1 Exempt WAP services" sheetId="19" r:id="rId19"/>
    <sheet name="6. Notes" sheetId="20" r:id="rId20"/>
    <sheet name="Amendment record" sheetId="21" r:id="rId21"/>
    <sheet name="Sheet1" sheetId="22" state="hidden" r:id="rId22"/>
  </sheets>
  <externalReferences>
    <externalReference r:id="rId25"/>
    <externalReference r:id="rId26"/>
    <externalReference r:id="rId27"/>
    <externalReference r:id="rId28"/>
    <externalReference r:id="rId29"/>
    <externalReference r:id="rId30"/>
    <externalReference r:id="rId31"/>
  </externalReferences>
  <definedNames>
    <definedName name="_xlfn.IFERROR" hidden="1">#NAME?</definedName>
    <definedName name="ABN">'Cover'!$C$17</definedName>
    <definedName name="_xlnm.Print_Area" localSheetId="4">'1. Pipeline information'!$A$1:$E$37</definedName>
    <definedName name="_xlnm.Print_Area" localSheetId="3">'1.1 Financial performance'!$A$1:$D$14</definedName>
    <definedName name="_xlnm.Print_Area" localSheetId="5">'2. Revenues and expenses'!$A$1:$J$44</definedName>
    <definedName name="_xlnm.Print_Area" localSheetId="6">'2.1 Revenue by service'!$A$1:$J$22</definedName>
    <definedName name="_xlnm.Print_Area" localSheetId="7">'2.2 Revenue contributions '!$A$1:$F$29</definedName>
    <definedName name="_xlnm.Print_Area" localSheetId="8">'2.3 Indirect revenue'!$A$1:$I$37</definedName>
    <definedName name="_xlnm.Print_Area" localSheetId="9">'2.4 Shared costs'!$A$1:$J$37</definedName>
    <definedName name="_xlnm.Print_Area" localSheetId="10">'3. Statement of pipeline assets'!$A$1:$F$102</definedName>
    <definedName name="_xlnm.Print_Area" localSheetId="11">'3.1 Asset useful life'!$A$1:$G$38</definedName>
    <definedName name="_xlnm.Print_Area" localSheetId="12">'3.2 Asset impairment'!$A$1:$I$55</definedName>
    <definedName name="_xlnm.Print_Area" localSheetId="13">'3.3 Depreciation amortisation'!$A$1:$P$80</definedName>
    <definedName name="_xlnm.Print_Area" localSheetId="14">'3.4 Shared supporting assets'!$A$1:$H$44</definedName>
    <definedName name="_xlnm.Print_Area" localSheetId="15">'4. Recovered capital'!$A$1:$BL$48</definedName>
    <definedName name="_xlnm.Print_Area" localSheetId="16">'4.1 Pipelines capex'!$A$1:$F$36</definedName>
    <definedName name="_xlnm.Print_Area" localSheetId="17">'5. Weighted average price'!$A$1:$BL$22</definedName>
    <definedName name="_xlnm.Print_Area" localSheetId="18">'5.1 Exempt WAP services'!$A$1:$F$15</definedName>
    <definedName name="_xlnm.Print_Area" localSheetId="19">'6. Notes'!$A$1:$E$4</definedName>
    <definedName name="_xlnm.Print_Area" localSheetId="1">'Contents'!$B$2:$K$49</definedName>
    <definedName name="_xlnm.Print_Area" localSheetId="0">'Cover'!$A$1:$J$46</definedName>
    <definedName name="_xlnm.Print_Area" localSheetId="21">'Sheet1'!$A$1:$N$34</definedName>
    <definedName name="rPipelineAssets">'Sheet1'!$A$3:$A$12</definedName>
    <definedName name="rSharedAssets">'Sheet1'!$A$15:$A$19</definedName>
    <definedName name="rYesNo">'Sheet1'!$A$21:$A$22</definedName>
    <definedName name="Tradingname">'Cover'!$C$15</definedName>
    <definedName name="YEAR">'[1]Outcomes'!$B$3</definedName>
    <definedName name="Yearending">'Cover'!$C$23</definedName>
    <definedName name="Yearstart">'Cover'!$C$21</definedName>
  </definedNames>
  <calcPr fullCalcOnLoad="1"/>
</workbook>
</file>

<file path=xl/comments16.xml><?xml version="1.0" encoding="utf-8"?>
<comments xmlns="http://schemas.openxmlformats.org/spreadsheetml/2006/main">
  <authors>
    <author>Author</author>
  </authors>
  <commentList>
    <comment ref="D29" authorId="0">
      <text>
        <r>
          <rPr>
            <sz val="9"/>
            <rFont val="Tahoma"/>
            <family val="2"/>
          </rPr>
          <t>This item only to be used for periods from the implementation of the revised accounting standard on leases AASB16</t>
        </r>
      </text>
    </comment>
    <comment ref="D22" authorId="0">
      <text>
        <r>
          <rPr>
            <sz val="9"/>
            <rFont val="Tahoma"/>
            <family val="2"/>
          </rPr>
          <t>This item only to be used for periods from the implementation of the revised accounting standard on leases AASB16</t>
        </r>
      </text>
    </comment>
    <comment ref="D15" authorId="0">
      <text>
        <r>
          <rPr>
            <sz val="9"/>
            <rFont val="Tahoma"/>
            <family val="2"/>
          </rPr>
          <t>This item only to be used for periods from the implementation of the revised accounting standard on leases AASB16</t>
        </r>
      </text>
    </comment>
  </commentList>
</comments>
</file>

<file path=xl/comments18.xml><?xml version="1.0" encoding="utf-8"?>
<comments xmlns="http://schemas.openxmlformats.org/spreadsheetml/2006/main">
  <authors>
    <author>Author</author>
  </authors>
  <commentList>
    <comment ref="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U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A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T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Z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BF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List>
</comments>
</file>

<file path=xl/sharedStrings.xml><?xml version="1.0" encoding="utf-8"?>
<sst xmlns="http://schemas.openxmlformats.org/spreadsheetml/2006/main" count="1272" uniqueCount="595">
  <si>
    <t>Category</t>
  </si>
  <si>
    <t>Buildings</t>
  </si>
  <si>
    <t>Colour coding of input sheets: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</si>
  <si>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</si>
  <si>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</si>
  <si>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</si>
  <si>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</si>
  <si>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</si>
  <si>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</si>
  <si>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</si>
  <si>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</si>
  <si>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</si>
  <si>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</si>
  <si>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</si>
  <si>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</si>
  <si>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</si>
  <si>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</si>
  <si>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</si>
  <si>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</si>
  <si>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</si>
  <si>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</si>
  <si>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</si>
  <si>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</si>
  <si>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</si>
  <si>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</si>
  <si>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</si>
  <si>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</si>
  <si>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</si>
  <si>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</si>
  <si>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</si>
  <si>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</si>
  <si>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</si>
  <si>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</si>
  <si>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Interruptible or as available transportation service</t>
  </si>
  <si>
    <t xml:space="preserve"> Backhaul services</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</si>
  <si>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</si>
  <si>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</si>
  <si>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</si>
  <si>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</si>
  <si>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</si>
  <si>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</si>
  <si>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</si>
  <si>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</si>
  <si>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</si>
  <si>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</si>
  <si>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</si>
  <si>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</si>
  <si>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</si>
  <si>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</si>
  <si>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</si>
  <si>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</si>
  <si>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</si>
  <si>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</si>
  <si>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</si>
  <si>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</si>
  <si>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</si>
  <si>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</si>
  <si>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</si>
  <si>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</si>
  <si>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</si>
  <si>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</si>
  <si>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</si>
  <si>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</si>
  <si>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</si>
  <si>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</si>
  <si>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Other assets</t>
  </si>
  <si>
    <t>% allocated to pipeline</t>
  </si>
  <si>
    <t>Income statement account applied to</t>
  </si>
  <si>
    <t>Acquisition date</t>
  </si>
  <si>
    <t>Useful life</t>
  </si>
  <si>
    <t>Construction cost</t>
  </si>
  <si>
    <t>Additions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</si>
  <si>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</si>
  <si>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</si>
  <si>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</si>
  <si>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</si>
  <si>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</si>
  <si>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</si>
  <si>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</si>
  <si>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</si>
  <si>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</si>
  <si>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</si>
  <si>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</si>
  <si>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</si>
  <si>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Closing buildings carrying value</t>
  </si>
  <si>
    <t>Total allocated to pipeline excluding related parties</t>
  </si>
  <si>
    <t>Total related party amounts allocated to pipeline</t>
  </si>
  <si>
    <t>Total exempt services</t>
  </si>
  <si>
    <t>Capacity based</t>
  </si>
  <si>
    <t>Volumetric based</t>
  </si>
  <si>
    <t>Financial performance measures</t>
  </si>
  <si>
    <t>Earnings before interest and tax</t>
  </si>
  <si>
    <t>Total assets</t>
  </si>
  <si>
    <t>Return on assets</t>
  </si>
  <si>
    <t>Pipeline</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</si>
  <si>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</si>
  <si>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</si>
  <si>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</si>
  <si>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</si>
  <si>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</si>
  <si>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</si>
  <si>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</si>
  <si>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</si>
  <si>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</si>
  <si>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</si>
  <si>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</si>
  <si>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</si>
  <si>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</si>
  <si>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</si>
  <si>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</si>
  <si>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</si>
  <si>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</si>
  <si>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</si>
  <si>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t>
  </si>
  <si>
    <t>Operating expenses</t>
  </si>
  <si>
    <t>Net tax liabilities</t>
  </si>
  <si>
    <t>Shared supporting assets</t>
  </si>
  <si>
    <t xml:space="preserve">Inventories </t>
  </si>
  <si>
    <t>Deferred tax assets</t>
  </si>
  <si>
    <t>Maintenance capitalised</t>
  </si>
  <si>
    <t>Description (list each individual  balance sheet item)</t>
  </si>
  <si>
    <t xml:space="preserve">Useful life </t>
  </si>
  <si>
    <t>years</t>
  </si>
  <si>
    <t>Reason for choosing this useful life</t>
  </si>
  <si>
    <t>Total service revenue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</si>
  <si>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</si>
  <si>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</si>
  <si>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</si>
  <si>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</si>
  <si>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</si>
  <si>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</si>
  <si>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</si>
  <si>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</si>
  <si>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</si>
  <si>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</si>
  <si>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</si>
  <si>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</si>
  <si>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</si>
  <si>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</si>
  <si>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City Gates, supply regulators and valve stations</t>
  </si>
  <si>
    <t>Closing city gates, supply regulators and valve stations carrying value</t>
  </si>
  <si>
    <t>Metering</t>
  </si>
  <si>
    <t>SCADA (Communications)</t>
  </si>
  <si>
    <t>Closing SCADA carrying value</t>
  </si>
  <si>
    <t>Land and easements</t>
  </si>
  <si>
    <t>Closing land and easements carrying value</t>
  </si>
  <si>
    <t>Other non-depreciable pipeline assets</t>
  </si>
  <si>
    <t>Data validation lists</t>
  </si>
  <si>
    <t xml:space="preserve">Pipelines </t>
  </si>
  <si>
    <t xml:space="preserve">Compressors </t>
  </si>
  <si>
    <t xml:space="preserve">City Gates, supply regulators and valve stations </t>
  </si>
  <si>
    <t xml:space="preserve">Metering </t>
  </si>
  <si>
    <t xml:space="preserve">SCADA (Communications) </t>
  </si>
  <si>
    <t xml:space="preserve">Buildings </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</si>
  <si>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</si>
  <si>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</si>
  <si>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</si>
  <si>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</si>
  <si>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</si>
  <si>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</si>
  <si>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</si>
  <si>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</si>
  <si>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</si>
  <si>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</si>
  <si>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</si>
  <si>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</si>
  <si>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</si>
  <si>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</si>
  <si>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</si>
  <si>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</si>
  <si>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</si>
  <si>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</si>
  <si>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</si>
  <si>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</si>
  <si>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</si>
  <si>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</si>
  <si>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</si>
  <si>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$'000</t>
  </si>
  <si>
    <t>Total TJ</t>
  </si>
  <si>
    <t>Other shared costs</t>
  </si>
  <si>
    <t>Total shared costs allocated</t>
  </si>
  <si>
    <t>Pipeline length (km)</t>
  </si>
  <si>
    <t xml:space="preserve">Year ending </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</si>
  <si>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</si>
  <si>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</si>
  <si>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</si>
  <si>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</si>
  <si>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</si>
  <si>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</si>
  <si>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</si>
  <si>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</si>
  <si>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</si>
  <si>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</si>
  <si>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</si>
  <si>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</si>
  <si>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</si>
  <si>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</si>
  <si>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</si>
  <si>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</si>
  <si>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</si>
  <si>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</si>
  <si>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</si>
  <si>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</si>
  <si>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</si>
  <si>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</si>
  <si>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Return of capital</t>
  </si>
  <si>
    <t>Recovered capital method total asset value</t>
  </si>
  <si>
    <t>Drag and drop columns if required</t>
  </si>
  <si>
    <t>Impairment amount $ nominal</t>
  </si>
  <si>
    <t>Prior Impairment amount 
$ nominal</t>
  </si>
  <si>
    <t>Reversal amount
$nominal</t>
  </si>
  <si>
    <t>Expenditure ($ nominal)</t>
  </si>
  <si>
    <t xml:space="preserve">insert asset description </t>
  </si>
  <si>
    <t>Table 3.1.1: Asset useful life</t>
  </si>
  <si>
    <t>Table 3.2.2: Asset impairment reversals</t>
  </si>
  <si>
    <t>Table 3.2.1: Assets impaired</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</si>
  <si>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</si>
  <si>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</si>
  <si>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</si>
  <si>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</si>
  <si>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</si>
  <si>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</si>
  <si>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</si>
  <si>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</si>
  <si>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</si>
  <si>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</si>
  <si>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</si>
  <si>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</si>
  <si>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</si>
  <si>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</si>
  <si>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</si>
  <si>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</si>
  <si>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</si>
  <si>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</si>
  <si>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</si>
  <si>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</si>
  <si>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</si>
  <si>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</si>
  <si>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</si>
  <si>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</si>
  <si>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</si>
  <si>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</si>
  <si>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</si>
  <si>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</si>
  <si>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</si>
  <si>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</si>
  <si>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</si>
  <si>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</si>
  <si>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</si>
  <si>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</si>
  <si>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</si>
  <si>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</si>
  <si>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</si>
  <si>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</si>
  <si>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</si>
  <si>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</si>
  <si>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</si>
  <si>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</si>
  <si>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</si>
  <si>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</si>
  <si>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</si>
  <si>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</si>
  <si>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</si>
  <si>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</si>
  <si>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</si>
  <si>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</si>
  <si>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</si>
  <si>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</si>
  <si>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</si>
  <si>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</si>
  <si>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</si>
  <si>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</si>
  <si>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</si>
  <si>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</si>
  <si>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Leased Assets</t>
  </si>
  <si>
    <t>Closing leased asset carrying value</t>
  </si>
  <si>
    <t>rows inserted</t>
  </si>
  <si>
    <t>Rows 63-67 and 74-78</t>
  </si>
  <si>
    <t>New items inserted to record Leased Assets as per AASB16.</t>
  </si>
  <si>
    <t>D68:E68 and D82:E82</t>
  </si>
  <si>
    <t>3.1 Pipeline asset useful life</t>
  </si>
  <si>
    <t>tab renamed 3.3 Depreciation amortisation</t>
  </si>
  <si>
    <t xml:space="preserve">D14, D19, D25, D31, D37, D43, D49, D59 </t>
  </si>
  <si>
    <t>Formulae ammended to include prior year accumulated depreciation plus current year depreciation.  It was only picking up current year depreciation.</t>
  </si>
  <si>
    <t>Formulae corrected</t>
  </si>
  <si>
    <t>Depreciation and amortisation</t>
  </si>
  <si>
    <t>Cover</t>
  </si>
  <si>
    <t>To be visible.</t>
  </si>
  <si>
    <t>Formatting - font changed from white to black colour</t>
  </si>
  <si>
    <t>1.1 Financial performance</t>
  </si>
  <si>
    <t>1.1.1</t>
  </si>
  <si>
    <t>C10</t>
  </si>
  <si>
    <t>Formatting - changed from Accounting Comma to Percentage Percent</t>
  </si>
  <si>
    <t>To disclose percentage with appropriate signage</t>
  </si>
  <si>
    <t>D31:F32</t>
  </si>
  <si>
    <t>3.1.1</t>
  </si>
  <si>
    <t>B21:F25 and B32:F37</t>
  </si>
  <si>
    <t>Allow for lease asset information</t>
  </si>
  <si>
    <t>Table 3.3.2: Shared assets at cost</t>
  </si>
  <si>
    <t>Table 3.3.1: Pipeline assets at cost</t>
  </si>
  <si>
    <t>L58:L78</t>
  </si>
  <si>
    <t>Insert column</t>
  </si>
  <si>
    <t>3.3.2</t>
  </si>
  <si>
    <t>To explicitly allow for prior period depreciation</t>
  </si>
  <si>
    <t>Row 59</t>
  </si>
  <si>
    <t>to record additions and improvements capitalised</t>
  </si>
  <si>
    <t>D58</t>
  </si>
  <si>
    <t>Formulae updated to include leased assets</t>
  </si>
  <si>
    <t>to only pick up initial acquisition costs</t>
  </si>
  <si>
    <t>Shared leased assets</t>
  </si>
  <si>
    <t>Disposals or Early termination</t>
  </si>
  <si>
    <t>D60:D67</t>
  </si>
  <si>
    <t>D9:D52</t>
  </si>
  <si>
    <t>List updated</t>
  </si>
  <si>
    <t>added Leased assets to drop list</t>
  </si>
  <si>
    <t>added Shared leased assets to drop list</t>
  </si>
  <si>
    <t>Leased Asset</t>
  </si>
  <si>
    <t>4 Recovered Capital</t>
  </si>
  <si>
    <t>Rows 15, 22, 29</t>
  </si>
  <si>
    <t>New items inserted to record Leased Assets</t>
  </si>
  <si>
    <t>to include Leased Assets in total</t>
  </si>
  <si>
    <t>E15, E22 and E29</t>
  </si>
  <si>
    <t>Formula added</t>
  </si>
  <si>
    <t>to sum columns F to BH for respective items</t>
  </si>
  <si>
    <t>Leased Asset Interest/Financing Charge</t>
  </si>
  <si>
    <t>F16:BH16 and F23:BH23</t>
  </si>
  <si>
    <t>3.3 Depreciation amortisation</t>
  </si>
  <si>
    <t>3.3.1 and 3.3.2</t>
  </si>
  <si>
    <t>Headings updated for clarity</t>
  </si>
  <si>
    <t>B5, B56, K7, G58, J58 and M58</t>
  </si>
  <si>
    <t xml:space="preserve">Total assets </t>
  </si>
  <si>
    <t xml:space="preserve"> Total pipeline assets 
</t>
  </si>
  <si>
    <t xml:space="preserve">Shared leased assets </t>
  </si>
  <si>
    <t>Other shared assets</t>
  </si>
  <si>
    <t>Total shared assets allocated</t>
  </si>
  <si>
    <t>As reported in 'Statement of pipeline assets'</t>
  </si>
  <si>
    <t>As reported in 'Recovered capital value method'</t>
  </si>
  <si>
    <t>As reported in 'Revenue and expenses'</t>
  </si>
  <si>
    <t>Recovered capital value  (Table 4.1)</t>
  </si>
  <si>
    <t>Cumulative value as at current reporting period</t>
  </si>
  <si>
    <t>Revenues and expenses (Table 2.1)</t>
  </si>
  <si>
    <t xml:space="preserve">Weighted average price (Table 5.1) </t>
  </si>
  <si>
    <t>Postage Stamp</t>
  </si>
  <si>
    <t>Zonal based - Zone 1</t>
  </si>
  <si>
    <t>Zonal based - Zone 2</t>
  </si>
  <si>
    <t>Zonal based - Zone 3</t>
  </si>
  <si>
    <t>Distance based - Major delivery point 1</t>
  </si>
  <si>
    <t>Distance based - Major delivery point 2</t>
  </si>
  <si>
    <t>Distance based - Major delivery point 3</t>
  </si>
  <si>
    <t>Distance based - Other delivery points</t>
  </si>
  <si>
    <t xml:space="preserve">Statement of pipeline assets (Table 3.1) </t>
  </si>
  <si>
    <t>Cumulative value as at previous reporting period</t>
  </si>
  <si>
    <t xml:space="preserve">Total asset value (depreciated book value vs. recovered capital method asset value) </t>
  </si>
  <si>
    <t>Shared asset value as a % of total asset value</t>
  </si>
  <si>
    <t>Pipeline asset value as a % of total asset value</t>
  </si>
  <si>
    <t xml:space="preserve">Shared costs as a % of total costs </t>
  </si>
  <si>
    <t xml:space="preserve">Direct costs as a % of total costs </t>
  </si>
  <si>
    <t>Direct revenue as a % of total revenue</t>
  </si>
  <si>
    <t>Indirect revenue as a % of total revenue</t>
  </si>
  <si>
    <t>All numbers are expressed in $nominal</t>
  </si>
  <si>
    <t>Return on assets (EBIT/Total assets value) (Table 1.1.1)</t>
  </si>
  <si>
    <t>Basis of preparation reference</t>
  </si>
  <si>
    <t>Has there been any use of estimates to allocate revenue to each transportation service?</t>
  </si>
  <si>
    <t xml:space="preserve">Leased assets </t>
  </si>
  <si>
    <t>Inventories</t>
  </si>
  <si>
    <t xml:space="preserve">Basis of preparation reference </t>
  </si>
  <si>
    <t>As reported in 'Depreciation amortisation'</t>
  </si>
  <si>
    <t xml:space="preserve">Depreciation for pipeline assets </t>
  </si>
  <si>
    <t xml:space="preserve">Depreciation for shared assets </t>
  </si>
  <si>
    <t>Indirect operating expenses</t>
  </si>
  <si>
    <t>Impairment losses (nature of the impairment loss)</t>
  </si>
  <si>
    <r>
      <t xml:space="preserve">Current year </t>
    </r>
    <r>
      <rPr>
        <b/>
        <sz val="10"/>
        <color indexed="9"/>
        <rFont val="Arial"/>
        <family val="2"/>
      </rPr>
      <t>depreciation</t>
    </r>
  </si>
  <si>
    <t>Shared property, plant and equipment</t>
  </si>
  <si>
    <t xml:space="preserve"> Firm forward haul transportation service</t>
  </si>
  <si>
    <t>Government contribution revenue</t>
  </si>
  <si>
    <t>Park and loan services</t>
  </si>
  <si>
    <t>Park services</t>
  </si>
  <si>
    <t>Other pipeline services (if relevant)</t>
  </si>
  <si>
    <t>Opening asset value</t>
  </si>
  <si>
    <t>Shared costs allocated</t>
  </si>
  <si>
    <t>Capitalised maintenance or improvements</t>
  </si>
  <si>
    <t>Depreciation</t>
  </si>
  <si>
    <t>Closing pipelines carrying value</t>
  </si>
  <si>
    <t xml:space="preserve">Additions </t>
  </si>
  <si>
    <t>Closing metering carrying value</t>
  </si>
  <si>
    <t>Initial construction or acquisition costs</t>
  </si>
  <si>
    <t>Depreciation (Amortisation)</t>
  </si>
  <si>
    <t>Shared supporting assets allocated</t>
  </si>
  <si>
    <t xml:space="preserve">Total shared supporting assets allocated </t>
  </si>
  <si>
    <t>Initial construction or acquisition cost</t>
  </si>
  <si>
    <t>Closing leased assets carrying value</t>
  </si>
  <si>
    <t>Closing shared property, plant and equipment carrying value</t>
  </si>
  <si>
    <t>Disposals or early termination (at cost)</t>
  </si>
  <si>
    <t>For information only - yearly percentage change</t>
  </si>
  <si>
    <t xml:space="preserve">For information only </t>
  </si>
  <si>
    <t>Has any information in this template been amended since last published within this current reporting period?</t>
  </si>
  <si>
    <t>Summary</t>
  </si>
  <si>
    <t xml:space="preserve">Yes </t>
  </si>
  <si>
    <t>No</t>
  </si>
  <si>
    <t>Pipeline assets cost base</t>
  </si>
  <si>
    <t>Shared assets cost base</t>
  </si>
  <si>
    <t xml:space="preserve">Deferred tax assets </t>
  </si>
  <si>
    <r>
      <t xml:space="preserve">Other </t>
    </r>
    <r>
      <rPr>
        <sz val="10"/>
        <color indexed="9"/>
        <rFont val="Arial"/>
        <family val="2"/>
      </rPr>
      <t xml:space="preserve">revenue </t>
    </r>
  </si>
  <si>
    <r>
      <t>Other</t>
    </r>
    <r>
      <rPr>
        <b/>
        <sz val="10"/>
        <color indexed="10"/>
        <rFont val="Arial"/>
        <family val="2"/>
      </rPr>
      <t xml:space="preserve"> </t>
    </r>
    <r>
      <rPr>
        <b/>
        <sz val="10"/>
        <color indexed="51"/>
        <rFont val="Arial"/>
        <family val="2"/>
      </rPr>
      <t>assets</t>
    </r>
  </si>
  <si>
    <t xml:space="preserve">For reconciliation </t>
  </si>
  <si>
    <t>For information</t>
  </si>
  <si>
    <t>Rate of return (WACC)</t>
  </si>
  <si>
    <t>other service (insert description)</t>
  </si>
  <si>
    <t>Exempt services</t>
  </si>
  <si>
    <t>City gates, supply regulators and valve stations</t>
  </si>
  <si>
    <t>WAP ($/GJ)</t>
  </si>
  <si>
    <t>Reported information is current as at:</t>
  </si>
  <si>
    <t>Revenue $'000</t>
  </si>
  <si>
    <t>Please ensure allocation methodologies are explained in sufficient detail in the Basis of Preparation as required under section 3.2.4 of the Guideline</t>
  </si>
  <si>
    <t>Current year depreciation</t>
  </si>
  <si>
    <t>1. Pipeline information</t>
  </si>
  <si>
    <t>B16, B20, B21</t>
  </si>
  <si>
    <t>To make the labelling of pipeline service categories consistent with those listed in Table 2.1.1.</t>
  </si>
  <si>
    <t>2. Revenues and expenses</t>
  </si>
  <si>
    <t>2.1 Revenue by service</t>
  </si>
  <si>
    <t>2.1.1</t>
  </si>
  <si>
    <t>Rows 16 and 17</t>
  </si>
  <si>
    <t>Row 20</t>
  </si>
  <si>
    <t>3. Statement of pipeline assets</t>
  </si>
  <si>
    <t>C8 and C81</t>
  </si>
  <si>
    <t>C82</t>
  </si>
  <si>
    <t>H7 and G58</t>
  </si>
  <si>
    <t>J7 and I58</t>
  </si>
  <si>
    <t>D60:D77</t>
  </si>
  <si>
    <t>3.4 Shared supporting assets</t>
  </si>
  <si>
    <t>3.4.1</t>
  </si>
  <si>
    <t>D9:D40</t>
  </si>
  <si>
    <t>Rows inserted</t>
  </si>
  <si>
    <t>To improve the clarity of revenue categories, ‘Customer contribution revenue’ and ‘profit from sale of fixed assets’ are removed from the ‘Total service revenue’ category under Table 2.1.1. They are now reflected in Table 2.1 instead, where ‘Direct revenue’ category is reported. 
‘Government contribution revenue’ is added as a category, consistent with the treatment for ‘Customer contribution revenue’ under the ‘Direct revenue’ category.</t>
  </si>
  <si>
    <t xml:space="preserve">To clarify that Table 2.1.1 only captures service revenue, rather than all direct revenue. </t>
  </si>
  <si>
    <t>Rows removed</t>
  </si>
  <si>
    <t>Rows amended and inserted</t>
  </si>
  <si>
    <t xml:space="preserve">Heading amended </t>
  </si>
  <si>
    <t xml:space="preserve">Cover </t>
  </si>
  <si>
    <t>A25:E25</t>
  </si>
  <si>
    <t>Row inserted</t>
  </si>
  <si>
    <t>A27:E27</t>
  </si>
  <si>
    <t xml:space="preserve">To record the date to which the reported information is current </t>
  </si>
  <si>
    <t>A29:K29</t>
  </si>
  <si>
    <t>To record whether there has been any change in the template and disclose the basis of preparation reference, if relevant</t>
  </si>
  <si>
    <t xml:space="preserve">Contents </t>
  </si>
  <si>
    <t>Hyperlink added</t>
  </si>
  <si>
    <t xml:space="preserve">Hyperlink to 'Summary' worksheet inserted. </t>
  </si>
  <si>
    <t>Worksheet inserted</t>
  </si>
  <si>
    <t xml:space="preserve">To enhance accessibility and transparency of the reported information by providing 'a quick glance' view of the key information reported in the template. </t>
  </si>
  <si>
    <t>Row 12 to Row 14 /
 C12: C14</t>
  </si>
  <si>
    <t>D32:D40 and E32:E40</t>
  </si>
  <si>
    <t>To amend the formula to sum up the relevant rows in Table 2.4.1 (rows 9-35 instead of rows 9-36).</t>
  </si>
  <si>
    <t>J24</t>
  </si>
  <si>
    <t>Comment removed</t>
  </si>
  <si>
    <t>To remove a comment made inadvertantly.</t>
  </si>
  <si>
    <t>C34 and C39</t>
  </si>
  <si>
    <t>To remove uppercase in some words.</t>
  </si>
  <si>
    <t>I16</t>
  </si>
  <si>
    <t>To correctly sum up revenue categories to derive 'total direct revenue'.</t>
  </si>
  <si>
    <t xml:space="preserve">C10, C21 </t>
  </si>
  <si>
    <t>To split “Park and park and loan services” into two rows: “Park services” and “Park and loan services” , consistent with how service categories are presented in Table 1.2.</t>
  </si>
  <si>
    <t xml:space="preserve">To replace 'Distribution/transmission revenue' with 'Other pipeline services (if relevant)', consistent with how service categories are presented in Table 1.2. </t>
  </si>
  <si>
    <t>I21</t>
  </si>
  <si>
    <t>To correctly calculate the 'total service revenue'.</t>
  </si>
  <si>
    <t>2.3 Indirect revenue</t>
  </si>
  <si>
    <t>2.3.1</t>
  </si>
  <si>
    <t>E2:G4</t>
  </si>
  <si>
    <t xml:space="preserve">A prompt has been added to the worksheet to highlight the need for pipeline operators to include sufficient information in their basis of preparation to explain its allocation methodologies and the basis of its allocators. </t>
  </si>
  <si>
    <t xml:space="preserve">2.4 Shared costs </t>
  </si>
  <si>
    <t>2.4.1</t>
  </si>
  <si>
    <t>As above.</t>
  </si>
  <si>
    <t>2.4 Shared costs</t>
  </si>
  <si>
    <t xml:space="preserve">H36 &amp; I36 </t>
  </si>
  <si>
    <t>To rectify a double counting error.</t>
  </si>
  <si>
    <t>C11 and C16</t>
  </si>
  <si>
    <t>Heading renamed</t>
  </si>
  <si>
    <t>To remove upppercase in some words.</t>
  </si>
  <si>
    <t>Heading inserted</t>
  </si>
  <si>
    <t xml:space="preserve">To improve the clarity of asset categories </t>
  </si>
  <si>
    <t xml:space="preserve">To improve the consistency of labelling between worksheets </t>
  </si>
  <si>
    <t xml:space="preserve">Column C </t>
  </si>
  <si>
    <t>Rows added and headings amended</t>
  </si>
  <si>
    <t xml:space="preserve">To improve the consistency of labelling between worksheets, each asset category other than ‘pipelines’, ‘land and easements’, ‘other non-depreciable pipeline assets’, ‘inventories’, ‘deferred tax assets’ and ‘other assets’, is amended to have the following reporting lines, consistent with the headings in Table 3.3.1 : 
- Initial construction or acquisition costs 
- Additions
- Capitalised maintenance or improvements
- Depreciation 
- Disposals or early termination (at cost)
There are also some formatting changes. </t>
  </si>
  <si>
    <t>D71 &amp; E71</t>
  </si>
  <si>
    <t>To correctly sum up the cost components that derive the carrying value of ‘other depreciable pipeline assets’.</t>
  </si>
  <si>
    <t>D88 &amp; E88</t>
  </si>
  <si>
    <t xml:space="preserve">To correctly sum up the cost components that derive the carrying value of ‘shared property, plant and equipment’ (previously labelled ‘shared supporting assets’). </t>
  </si>
  <si>
    <t>3.1 Asset useful life</t>
  </si>
  <si>
    <t>Tab renamed</t>
  </si>
  <si>
    <t xml:space="preserve">Tab is renamed  from '3.1 Pipeline asset useful life' to '3.1 Asset useful life' to be consistent with the heading of the worksheet. The worksheet does not only contain pipeline asset useful life information, but also shared assets’. </t>
  </si>
  <si>
    <t>D9:D37</t>
  </si>
  <si>
    <t xml:space="preserve">Number formatting </t>
  </si>
  <si>
    <t>To disclose numbers as short dates.</t>
  </si>
  <si>
    <t>3.2 Asset impairment</t>
  </si>
  <si>
    <t xml:space="preserve">Tab is renamed  from '3.2 Pipeline asset impairment' to '3.2 Asset impairment' to be consistent with the heading of the worksheet. The worksheet does not only contain pipeline asset impairment information, but also shared assets’. </t>
  </si>
  <si>
    <t>3.2.1 and 3.2.2</t>
  </si>
  <si>
    <t>D8:D22, D28:D54, G28:G54,</t>
  </si>
  <si>
    <t>G53</t>
  </si>
  <si>
    <t>To rectify a missing formula.</t>
  </si>
  <si>
    <t>F9:F52 and F60:F77</t>
  </si>
  <si>
    <t xml:space="preserve">To disclose numbers to the nearest whole number. </t>
  </si>
  <si>
    <t>N7, M58</t>
  </si>
  <si>
    <t>The heading has been amended to make it clear that depreciation for the current reporting period does not include accumulated depreciation for the prior years.</t>
  </si>
  <si>
    <t>The dropdown box values have been amended to match the asset categories terms used on worksheet 3.</t>
  </si>
  <si>
    <t xml:space="preserve">3.4 Shared supporting assets </t>
  </si>
  <si>
    <t>4. Recovered capital</t>
  </si>
  <si>
    <t>Minor punctuation amendment.</t>
  </si>
  <si>
    <t>Background amended</t>
  </si>
  <si>
    <t>Background amended to white, consistent with the rest of the template worksheets.</t>
  </si>
  <si>
    <t>E11</t>
  </si>
  <si>
    <t xml:space="preserve">To revise the formula to sum F11:BH11, consistent with the formula of other cost compoenents that make up the 'cost base'. </t>
  </si>
  <si>
    <t>Rows 33 and 34</t>
  </si>
  <si>
    <t>To disclose opening asset value and rate of return (WACC) of each year.</t>
  </si>
  <si>
    <t>E25</t>
  </si>
  <si>
    <t>Formula deleted</t>
  </si>
  <si>
    <t>Formula not required.</t>
  </si>
  <si>
    <t>F31:BH31</t>
  </si>
  <si>
    <t>Previous sum formula included row 25 which is not an input cell</t>
  </si>
  <si>
    <t>F8:BH8</t>
  </si>
  <si>
    <t xml:space="preserve">To adjust the formula to display year numbers that would allow for cross-referencing in the Summary tab. </t>
  </si>
  <si>
    <t>5. Weighted average price</t>
  </si>
  <si>
    <t>Column B</t>
  </si>
  <si>
    <t>Column added</t>
  </si>
  <si>
    <t xml:space="preserve">To disclose the reference to the basis of preparation where pipeline operator may have explained the basis of allocation between pipelines and service types. </t>
  </si>
  <si>
    <t>Column D</t>
  </si>
  <si>
    <t>To provide clarity on whether there has been any use of estimates by the pipeline operator to allocate revenue between pipelines and service types.</t>
  </si>
  <si>
    <t>B2:E3</t>
  </si>
  <si>
    <t>To insert Heading "Year ending XX/XX/XXXX", consistent with the strucure of other worksheets in the template.</t>
  </si>
  <si>
    <t>F10: BJ10</t>
  </si>
  <si>
    <t xml:space="preserve">To clarify the unit measurement the data is supposed to be expressed in. </t>
  </si>
  <si>
    <t>All worksheets</t>
  </si>
  <si>
    <t xml:space="preserve">All data points expressed in dollars terms have been formatted to remove decimal points (except for weighted average prices) and to express negative values in brackets. </t>
  </si>
  <si>
    <t>Dark blue = AER instructions/headings</t>
  </si>
  <si>
    <t>A7</t>
  </si>
  <si>
    <t>Odorant plants</t>
  </si>
  <si>
    <t xml:space="preserve">2.2 Revenue contributions </t>
  </si>
  <si>
    <t>E9:E14</t>
  </si>
  <si>
    <t>Formula added and formatting changed</t>
  </si>
  <si>
    <t xml:space="preserve">Added sum formula. </t>
  </si>
  <si>
    <t>2.2.1</t>
  </si>
  <si>
    <t>Closing odorant plants carrying value</t>
  </si>
  <si>
    <t>C38, C44</t>
  </si>
  <si>
    <t>Spelling correction - "Odourant" changed to "Odorant"</t>
  </si>
  <si>
    <t>Spelling correction - "insructions" changed to "instructions"</t>
  </si>
  <si>
    <t>D7</t>
  </si>
  <si>
    <t>To correct spelling mistake: "Acqusition" changed to "Acquisition"</t>
  </si>
  <si>
    <t xml:space="preserve">Odorant plants </t>
  </si>
  <si>
    <t>Construction cost or acquisition cost (where allowed) apportioned</t>
  </si>
  <si>
    <t>D18</t>
  </si>
  <si>
    <t>To correct spelling error - "Acqusition" changed to "Acquisition"</t>
  </si>
  <si>
    <t xml:space="preserve">To record the publication date of the reporting template </t>
  </si>
  <si>
    <t xml:space="preserve">Publication date of this financial report: </t>
  </si>
  <si>
    <t>MDQ Total TJ</t>
  </si>
  <si>
    <t>To provide guidance that MDQ Total TJ shall be reported as the sum of MDQ's over the reporting period in TJs</t>
  </si>
  <si>
    <t>Comment box inserted</t>
  </si>
  <si>
    <t>G10, N10, U10, AA10, AG10, AN10, AT10, AZ10, BF10</t>
  </si>
  <si>
    <t xml:space="preserve">F11 and I11 </t>
  </si>
  <si>
    <t xml:space="preserve">To amend the formula to sum up D11 and E11 ; and G11 and H11 respectively. </t>
  </si>
  <si>
    <t xml:space="preserve">The removed categories have been moved to Table 2.1, as discussed at amendment record number 31. </t>
  </si>
  <si>
    <t>James.Harding@jemena.com.au</t>
  </si>
  <si>
    <t>3.1.a</t>
  </si>
  <si>
    <t>5.1.a, 5.1.b</t>
  </si>
  <si>
    <t>VIC</t>
  </si>
  <si>
    <t>2.27km</t>
  </si>
  <si>
    <t>Transmission</t>
  </si>
  <si>
    <t>Yes</t>
  </si>
  <si>
    <t>4.1.a</t>
  </si>
  <si>
    <t>4.1.b</t>
  </si>
  <si>
    <t>4.1.c</t>
  </si>
  <si>
    <t>4.1.d</t>
  </si>
  <si>
    <t>4.1.e</t>
  </si>
  <si>
    <t>4.1.f</t>
  </si>
  <si>
    <t>4.1.g</t>
  </si>
  <si>
    <t>4.1.h</t>
  </si>
  <si>
    <t>4.1.i</t>
  </si>
  <si>
    <t>4.1.j</t>
  </si>
  <si>
    <t>N/A</t>
  </si>
  <si>
    <t>2.1.1.a</t>
  </si>
  <si>
    <t>2.4.1.a</t>
  </si>
  <si>
    <t>2.1.a</t>
  </si>
  <si>
    <t>2.1.b</t>
  </si>
  <si>
    <t>2.1.c</t>
  </si>
  <si>
    <t>3.3.1.a</t>
  </si>
  <si>
    <t>Various</t>
  </si>
  <si>
    <t>3.1.a.1</t>
  </si>
  <si>
    <t>3.1.1.a</t>
  </si>
  <si>
    <t>Various Acquisition Dates</t>
  </si>
  <si>
    <t xml:space="preserve">The economic useful life of individual assets is defined in terms of the asset’s expected use to the service provider. Therefore, the useful life of an asset may be shorter than its Technical or Engineering life. The estimation of the economic useful life of an asset is a matter of judgement based on the Group’s experience with similar assets.  Additionally, economic useful life shall be considered in relation to the life assigned to similar assets within the asset category.   Aggregated useful life calculated as aggregate weighted cost useful life of all assets within the asset category.  </t>
  </si>
  <si>
    <t>N/A - No assets classified within the Description category</t>
  </si>
  <si>
    <t>VicHub</t>
  </si>
  <si>
    <t>Level 16, 567 Collins Street</t>
  </si>
  <si>
    <t>Melbourne</t>
  </si>
  <si>
    <t>James Harding</t>
  </si>
  <si>
    <t>03 9173 7944</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</si>
</sst>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0.0%"/>
    <numFmt numFmtId="183" formatCode="_-* #,##0_-;\-* #,##0_-;_-* &quot;-&quot;??_-;_-@_-"/>
    <numFmt numFmtId="184" formatCode="d/mm/yy;@"/>
    <numFmt numFmtId="185" formatCode="#,###;\(#,###\)"/>
    <numFmt numFmtId="186" formatCode="0.000"/>
    <numFmt numFmtId="187" formatCode="0.00000"/>
    <numFmt numFmtId="188" formatCode="0.000000"/>
    <numFmt numFmtId="189" formatCode="_(* #,##0.00_);_(* \(#,##0.00\);_(* &quot;-&quot;??_);_(@_)"/>
    <numFmt numFmtId="190" formatCode="_-* #,##0.000_-;\-* #,##0.000_-;_-* &quot;-&quot;??_-;_-@_-"/>
    <numFmt numFmtId="191" formatCode="d/mm/yyyy;@"/>
    <numFmt numFmtId="192" formatCode="_(* #,##0.0_);_(* \(#,##0.0\);_(* &quot;-&quot;_);_(@_)"/>
    <numFmt numFmtId="193" formatCode="_(* #,##0.00_);_(* \(#,##0.00\);_(* &quot;-&quot;_);_(@_)"/>
    <numFmt numFmtId="194" formatCode="&quot;[-] &quot;@"/>
    <numFmt numFmtId="195" formatCode="&quot;[+] &quot;@"/>
    <numFmt numFmtId="196" formatCode="###,000"/>
    <numFmt numFmtId="197" formatCode="&quot;     &quot;@"/>
    <numFmt numFmtId="198" formatCode="#,##0.0000000;\-#,##0.0000000;#,##0.0000000"/>
    <numFmt numFmtId="199" formatCode="&quot;       &quot;@"/>
    <numFmt numFmtId="200" formatCode="&quot;  [-] &quot;@"/>
    <numFmt numFmtId="201" formatCode="&quot;         &quot;@"/>
  </numFmts>
  <fonts count="82">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9"/>
      <name val="Tahoma"/>
      <family val="2"/>
    </font>
    <font>
      <b/>
      <sz val="10"/>
      <color indexed="10"/>
      <name val="Arial"/>
      <family val="2"/>
    </font>
    <font>
      <b/>
      <sz val="9"/>
      <name val="Tahoma"/>
      <family val="2"/>
    </font>
    <font>
      <sz val="8"/>
      <color indexed="56"/>
      <name val="Verdana"/>
      <family val="2"/>
    </font>
    <font>
      <b/>
      <sz val="8"/>
      <color indexed="56"/>
      <name val="Verdana"/>
      <family val="2"/>
    </font>
    <font>
      <sz val="8"/>
      <color indexed="8"/>
      <name val="Verdana"/>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sz val="10"/>
      <color indexed="10"/>
      <name val="Arial"/>
      <family val="2"/>
    </font>
    <font>
      <b/>
      <sz val="10"/>
      <color indexed="13"/>
      <name val="Arial"/>
      <family val="2"/>
    </font>
    <font>
      <b/>
      <sz val="10"/>
      <color indexed="53"/>
      <name val="Arial"/>
      <family val="2"/>
    </font>
    <font>
      <b/>
      <sz val="9"/>
      <color indexed="9"/>
      <name val="Malgun Gothic"/>
      <family val="2"/>
    </font>
    <font>
      <sz val="8"/>
      <name val="Segoe UI"/>
      <family val="2"/>
    </font>
    <font>
      <b/>
      <sz val="7"/>
      <color indexed="18"/>
      <name val="Arial"/>
      <family val="0"/>
    </font>
    <font>
      <sz val="10"/>
      <color theme="1"/>
      <name val="Arial"/>
      <family val="2"/>
    </font>
    <font>
      <sz val="11"/>
      <color theme="1"/>
      <name val="Calibri"/>
      <family val="2"/>
    </font>
    <font>
      <sz val="8"/>
      <color rgb="FF1F497D"/>
      <name val="Verdana"/>
      <family val="2"/>
    </font>
    <font>
      <b/>
      <sz val="8"/>
      <color rgb="FF1F497D"/>
      <name val="Verdana"/>
      <family val="2"/>
    </font>
    <font>
      <sz val="8"/>
      <color rgb="FF000000"/>
      <name val="Verdana"/>
      <family val="2"/>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rgb="FFFF0000"/>
      <name val="Arial"/>
      <family val="2"/>
    </font>
    <font>
      <b/>
      <sz val="10"/>
      <color rgb="FFFFFF00"/>
      <name val="Arial"/>
      <family val="2"/>
    </font>
    <font>
      <sz val="10"/>
      <color theme="0"/>
      <name val="Arial"/>
      <family val="2"/>
    </font>
    <font>
      <b/>
      <i/>
      <sz val="10"/>
      <color theme="0"/>
      <name val="Arial"/>
      <family val="2"/>
    </font>
    <font>
      <b/>
      <sz val="10"/>
      <color theme="0"/>
      <name val="Arial"/>
      <family val="2"/>
    </font>
    <font>
      <b/>
      <sz val="10"/>
      <color theme="9"/>
      <name val="Arial"/>
      <family val="2"/>
    </font>
    <font>
      <b/>
      <sz val="9"/>
      <color theme="0"/>
      <name val="Malgun Gothic"/>
      <family val="2"/>
    </font>
  </fonts>
  <fills count="40">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rgb="FFDBE5F1"/>
        <bgColor indexed="64"/>
      </patternFill>
    </fill>
    <fill>
      <patternFill patternType="solid">
        <fgColor rgb="FFB7CFE8"/>
        <bgColor indexed="64"/>
      </patternFill>
    </fill>
    <fill>
      <patternFill patternType="solid">
        <fgColor rgb="FFC3D6EB"/>
        <bgColor indexed="64"/>
      </patternFill>
    </fill>
    <fill>
      <patternFill patternType="solid">
        <fgColor rgb="FFDBE5F2"/>
        <bgColor indexed="64"/>
      </patternFill>
    </fill>
    <fill>
      <patternFill patternType="solid">
        <fgColor rgb="FFE9EFF7"/>
        <bgColor indexed="64"/>
      </patternFill>
    </fill>
    <fill>
      <patternFill patternType="solid">
        <fgColor rgb="FFDBE5F1"/>
        <bgColor indexed="64"/>
      </patternFill>
    </fill>
    <fill>
      <patternFill patternType="solid">
        <fgColor indexed="62"/>
        <bgColor indexed="64"/>
      </patternFill>
    </fill>
    <fill>
      <patternFill patternType="solid">
        <fgColor indexed="29"/>
        <bgColor indexed="64"/>
      </patternFill>
    </fill>
    <fill>
      <patternFill patternType="solid">
        <fgColor theme="0"/>
        <bgColor indexed="64"/>
      </patternFill>
    </fill>
    <fill>
      <patternFill patternType="solid">
        <fgColor rgb="FFFFFFFF"/>
        <bgColor indexed="64"/>
      </patternFill>
    </fill>
    <fill>
      <patternFill patternType="solid">
        <fgColor theme="4"/>
        <bgColor indexed="64"/>
      </patternFill>
    </fill>
    <fill>
      <patternFill patternType="solid">
        <fgColor theme="0" tint="-0.1499900072813034"/>
        <bgColor indexed="64"/>
      </patternFill>
    </fill>
    <fill>
      <patternFill patternType="solid">
        <fgColor indexed="8"/>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rgb="FFFFFFCC"/>
        <bgColor indexed="64"/>
      </patternFill>
    </fill>
    <fill>
      <patternFill patternType="solid">
        <fgColor theme="2"/>
        <bgColor indexed="64"/>
      </patternFill>
    </fill>
    <fill>
      <patternFill patternType="solid">
        <fgColor theme="9" tint="0.39998000860214233"/>
        <bgColor indexed="64"/>
      </patternFill>
    </fill>
    <fill>
      <patternFill patternType="solid">
        <fgColor theme="6" tint="0.39998000860214233"/>
        <bgColor indexed="64"/>
      </patternFill>
    </fill>
    <fill>
      <patternFill patternType="solid">
        <fgColor rgb="FF002060"/>
        <bgColor indexed="64"/>
      </patternFill>
    </fill>
    <fill>
      <patternFill patternType="solid">
        <fgColor rgb="FF0070C0"/>
        <bgColor indexed="64"/>
      </patternFill>
    </fill>
    <fill>
      <patternFill patternType="solid">
        <fgColor rgb="FF00B0F0"/>
        <bgColor indexed="64"/>
      </patternFill>
    </fill>
    <fill>
      <patternFill patternType="solid">
        <fgColor rgb="FF92D05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theme="3" tint="0.5999600291252136"/>
      </left>
      <right style="thin">
        <color theme="3" tint="0.5999600291252136"/>
      </right>
      <top style="thin">
        <color theme="3" tint="0.5999600291252136"/>
      </top>
      <bottom style="thin">
        <color theme="3" tint="0.5999600291252136"/>
      </bottom>
    </border>
    <border>
      <left style="thin">
        <color theme="3" tint="-0.24993999302387238"/>
      </left>
      <right style="thin">
        <color theme="3" tint="-0.24993999302387238"/>
      </right>
      <top style="thin">
        <color theme="3" tint="-0.24993999302387238"/>
      </top>
      <bottom style="thin">
        <color theme="3" tint="-0.24993999302387238"/>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65" fillId="0" borderId="0">
      <alignment/>
      <protection/>
    </xf>
    <xf numFmtId="0" fontId="65" fillId="0"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96" fontId="66" fillId="0" borderId="9" applyNumberFormat="0" applyProtection="0">
      <alignment horizontal="right" vertical="center"/>
    </xf>
    <xf numFmtId="0" fontId="67" fillId="17" borderId="10" applyNumberFormat="0" applyAlignment="0" applyProtection="0"/>
    <xf numFmtId="0" fontId="68" fillId="18" borderId="10" applyNumberFormat="0" applyAlignment="0" applyProtection="0"/>
    <xf numFmtId="0" fontId="68" fillId="19" borderId="10" applyNumberFormat="0" applyAlignment="0" applyProtection="0"/>
    <xf numFmtId="0" fontId="68" fillId="20" borderId="10" applyNumberFormat="0" applyAlignment="0" applyProtection="0"/>
    <xf numFmtId="0" fontId="68" fillId="21" borderId="10" applyNumberFormat="0" applyAlignment="0" applyProtection="0"/>
    <xf numFmtId="196" fontId="66" fillId="2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11" applyNumberFormat="0" applyFill="0" applyAlignment="0" applyProtection="0"/>
    <xf numFmtId="0" fontId="34" fillId="0" borderId="0" applyNumberFormat="0" applyFill="0" applyBorder="0" applyAlignment="0" applyProtection="0"/>
  </cellStyleXfs>
  <cellXfs count="462">
    <xf numFmtId="0" fontId="0" fillId="0" borderId="0" xfId="0" applyAlignment="1">
      <alignment/>
    </xf>
    <xf numFmtId="0" fontId="1" fillId="5" borderId="0" xfId="228" applyFont="1">
      <alignment/>
      <protection/>
    </xf>
    <xf numFmtId="0" fontId="0" fillId="5" borderId="0" xfId="228">
      <alignment/>
      <protection/>
    </xf>
    <xf numFmtId="0" fontId="2" fillId="5" borderId="0" xfId="228" applyFont="1">
      <alignment/>
      <protection/>
    </xf>
    <xf numFmtId="0" fontId="4" fillId="23" borderId="12" xfId="228" applyFont="1" applyFill="1" applyBorder="1" applyAlignment="1" applyProtection="1">
      <alignment/>
      <protection locked="0"/>
    </xf>
    <xf numFmtId="0" fontId="5" fillId="23" borderId="0" xfId="228" applyFont="1" applyFill="1" applyBorder="1" applyAlignment="1">
      <alignment/>
      <protection/>
    </xf>
    <xf numFmtId="0" fontId="5" fillId="23" borderId="13" xfId="228" applyFont="1" applyFill="1" applyBorder="1" applyAlignment="1">
      <alignment/>
      <protection/>
    </xf>
    <xf numFmtId="2" fontId="6" fillId="5" borderId="0" xfId="228" applyNumberFormat="1" applyFont="1" applyBorder="1" applyAlignment="1" applyProtection="1">
      <alignment horizontal="left"/>
      <protection/>
    </xf>
    <xf numFmtId="0" fontId="7" fillId="5" borderId="0" xfId="228" applyFont="1" applyAlignment="1" applyProtection="1">
      <alignment/>
      <protection locked="0"/>
    </xf>
    <xf numFmtId="0" fontId="7" fillId="5" borderId="0" xfId="228" applyFont="1" applyProtection="1">
      <alignment/>
      <protection locked="0"/>
    </xf>
    <xf numFmtId="0" fontId="6" fillId="5" borderId="0" xfId="228" applyFont="1">
      <alignment/>
      <protection/>
    </xf>
    <xf numFmtId="0" fontId="0" fillId="5" borderId="0" xfId="228" applyAlignment="1">
      <alignment/>
      <protection/>
    </xf>
    <xf numFmtId="0" fontId="8" fillId="23" borderId="14" xfId="228" applyFont="1" applyFill="1" applyBorder="1">
      <alignment/>
      <protection/>
    </xf>
    <xf numFmtId="0" fontId="9" fillId="23" borderId="14" xfId="228" applyFont="1" applyFill="1" applyBorder="1">
      <alignment/>
      <protection/>
    </xf>
    <xf numFmtId="0" fontId="9" fillId="5" borderId="0" xfId="228" applyFont="1">
      <alignment/>
      <protection/>
    </xf>
    <xf numFmtId="0" fontId="8" fillId="23" borderId="15" xfId="228" applyFont="1" applyFill="1" applyBorder="1">
      <alignment/>
      <protection/>
    </xf>
    <xf numFmtId="0" fontId="9" fillId="23" borderId="16" xfId="228" applyFont="1" applyFill="1" applyBorder="1">
      <alignment/>
      <protection/>
    </xf>
    <xf numFmtId="0" fontId="11" fillId="5" borderId="0" xfId="226" applyFont="1">
      <alignment/>
      <protection/>
    </xf>
    <xf numFmtId="0" fontId="11" fillId="5" borderId="0" xfId="226" applyFont="1" applyFill="1" applyBorder="1">
      <alignment/>
      <protection/>
    </xf>
    <xf numFmtId="0" fontId="11" fillId="5" borderId="0" xfId="226" applyFont="1" applyFill="1">
      <alignment/>
      <protection/>
    </xf>
    <xf numFmtId="0" fontId="12" fillId="5" borderId="0" xfId="226" applyFont="1" applyFill="1" applyBorder="1" applyAlignment="1">
      <alignment vertical="center"/>
      <protection/>
    </xf>
    <xf numFmtId="0" fontId="12" fillId="5" borderId="0" xfId="226" applyFont="1" applyFill="1" applyBorder="1" applyAlignment="1">
      <alignment/>
      <protection/>
    </xf>
    <xf numFmtId="0" fontId="11" fillId="5" borderId="0" xfId="226" applyFont="1" applyFill="1" applyBorder="1" applyAlignment="1">
      <alignment vertical="center"/>
      <protection/>
    </xf>
    <xf numFmtId="0" fontId="11" fillId="5" borderId="0" xfId="226" applyFont="1" applyAlignment="1">
      <alignment vertical="center"/>
      <protection/>
    </xf>
    <xf numFmtId="0" fontId="14" fillId="24" borderId="17" xfId="226" applyFont="1" applyFill="1" applyBorder="1" applyAlignment="1">
      <alignment vertical="center"/>
      <protection/>
    </xf>
    <xf numFmtId="0" fontId="2" fillId="24" borderId="18" xfId="226" applyFont="1" applyFill="1" applyBorder="1" applyAlignment="1">
      <alignment vertical="center"/>
      <protection/>
    </xf>
    <xf numFmtId="0" fontId="2" fillId="24" borderId="19" xfId="226" applyFont="1" applyFill="1" applyBorder="1" applyAlignment="1">
      <alignment vertical="center"/>
      <protection/>
    </xf>
    <xf numFmtId="0" fontId="3" fillId="5" borderId="0" xfId="226" applyFont="1" applyFill="1" applyBorder="1" applyAlignment="1">
      <alignment vertical="center"/>
      <protection/>
    </xf>
    <xf numFmtId="0" fontId="11" fillId="5" borderId="0" xfId="226" applyFont="1" applyFill="1" applyAlignment="1">
      <alignment vertical="center"/>
      <protection/>
    </xf>
    <xf numFmtId="0" fontId="2" fillId="24" borderId="0" xfId="226" applyFont="1" applyFill="1" applyBorder="1" applyAlignment="1">
      <alignment vertical="center"/>
      <protection/>
    </xf>
    <xf numFmtId="0" fontId="11" fillId="24" borderId="0" xfId="226" applyFont="1" applyFill="1" applyBorder="1" applyAlignment="1">
      <alignment vertical="center"/>
      <protection/>
    </xf>
    <xf numFmtId="0" fontId="15" fillId="24" borderId="0" xfId="226" applyFont="1" applyFill="1" applyBorder="1" applyAlignment="1">
      <alignment horizontal="left" vertical="center"/>
      <protection/>
    </xf>
    <xf numFmtId="0" fontId="14" fillId="24" borderId="0" xfId="226" applyFont="1" applyFill="1" applyBorder="1" applyAlignment="1">
      <alignment vertical="center"/>
      <protection/>
    </xf>
    <xf numFmtId="0" fontId="16" fillId="5" borderId="0" xfId="226" applyFont="1" applyFill="1" applyBorder="1" applyAlignment="1">
      <alignment vertical="center"/>
      <protection/>
    </xf>
    <xf numFmtId="0" fontId="14" fillId="24" borderId="12" xfId="226" applyFont="1" applyFill="1" applyBorder="1" applyAlignment="1">
      <alignment vertical="center"/>
      <protection/>
    </xf>
    <xf numFmtId="0" fontId="14" fillId="24" borderId="13" xfId="226" applyFont="1" applyFill="1" applyBorder="1" applyAlignment="1">
      <alignment vertical="center"/>
      <protection/>
    </xf>
    <xf numFmtId="0" fontId="11" fillId="24" borderId="20" xfId="226" applyFont="1" applyFill="1" applyBorder="1">
      <alignment/>
      <protection/>
    </xf>
    <xf numFmtId="0" fontId="2" fillId="24" borderId="21" xfId="226" applyFont="1" applyFill="1" applyBorder="1" applyAlignment="1">
      <alignment vertical="center"/>
      <protection/>
    </xf>
    <xf numFmtId="0" fontId="11" fillId="24" borderId="21" xfId="226" applyFont="1" applyFill="1" applyBorder="1">
      <alignment/>
      <protection/>
    </xf>
    <xf numFmtId="0" fontId="11" fillId="24" borderId="22" xfId="226" applyFont="1" applyFill="1" applyBorder="1">
      <alignment/>
      <protection/>
    </xf>
    <xf numFmtId="0" fontId="11" fillId="0" borderId="0" xfId="226" applyFont="1" applyFill="1" applyBorder="1">
      <alignment/>
      <protection/>
    </xf>
    <xf numFmtId="0" fontId="1" fillId="5" borderId="0" xfId="230" applyFont="1">
      <alignment/>
      <protection/>
    </xf>
    <xf numFmtId="0" fontId="35" fillId="5" borderId="0" xfId="229" applyFont="1" applyFill="1" applyBorder="1" applyAlignment="1">
      <alignment/>
      <protection/>
    </xf>
    <xf numFmtId="0" fontId="0" fillId="5" borderId="0" xfId="230">
      <alignment/>
      <protection/>
    </xf>
    <xf numFmtId="0" fontId="1" fillId="0" borderId="0" xfId="230" applyFont="1" applyFill="1" applyAlignment="1">
      <alignment/>
      <protection/>
    </xf>
    <xf numFmtId="167" fontId="2" fillId="5" borderId="0" xfId="230" applyNumberFormat="1" applyFont="1" applyBorder="1" applyAlignment="1">
      <alignment horizontal="left"/>
      <protection/>
    </xf>
    <xf numFmtId="49" fontId="0" fillId="5" borderId="0" xfId="230" applyNumberFormat="1" applyFont="1">
      <alignment/>
      <protection/>
    </xf>
    <xf numFmtId="2" fontId="0" fillId="5" borderId="0" xfId="230" applyNumberFormat="1" applyFont="1" applyBorder="1">
      <alignment/>
      <protection/>
    </xf>
    <xf numFmtId="164" fontId="0" fillId="5" borderId="0" xfId="230" applyNumberFormat="1" applyFont="1" applyBorder="1" applyAlignment="1">
      <alignment horizontal="center"/>
      <protection/>
    </xf>
    <xf numFmtId="164" fontId="0" fillId="5" borderId="0" xfId="230" applyNumberFormat="1" applyFont="1" applyBorder="1">
      <alignment/>
      <protection/>
    </xf>
    <xf numFmtId="0" fontId="0" fillId="5" borderId="0" xfId="230" applyFont="1">
      <alignment/>
      <protection/>
    </xf>
    <xf numFmtId="168" fontId="36" fillId="23" borderId="14" xfId="230" applyNumberFormat="1" applyFont="1" applyFill="1" applyBorder="1" applyAlignment="1" quotePrefix="1">
      <alignment horizontal="center" vertical="center" wrapText="1"/>
      <protection/>
    </xf>
    <xf numFmtId="0" fontId="10" fillId="23" borderId="14" xfId="230" applyFont="1" applyFill="1" applyBorder="1">
      <alignment/>
      <protection/>
    </xf>
    <xf numFmtId="49" fontId="10" fillId="23" borderId="14" xfId="230" applyNumberFormat="1" applyFont="1" applyFill="1" applyBorder="1" applyAlignment="1">
      <alignment horizontal="left"/>
      <protection/>
    </xf>
    <xf numFmtId="0" fontId="3" fillId="5" borderId="0" xfId="230" applyFont="1">
      <alignment/>
      <protection/>
    </xf>
    <xf numFmtId="39" fontId="0" fillId="5" borderId="0" xfId="230" applyNumberFormat="1" applyFont="1">
      <alignment/>
      <protection/>
    </xf>
    <xf numFmtId="0" fontId="5" fillId="23" borderId="23" xfId="230" applyFont="1" applyFill="1" applyBorder="1" applyAlignment="1">
      <alignment horizontal="left" indent="1"/>
      <protection/>
    </xf>
    <xf numFmtId="0" fontId="0" fillId="23" borderId="24" xfId="230" applyFont="1" applyFill="1" applyBorder="1" applyAlignment="1">
      <alignment/>
      <protection/>
    </xf>
    <xf numFmtId="0" fontId="0" fillId="23" borderId="24" xfId="230" applyFont="1" applyFill="1" applyBorder="1">
      <alignment/>
      <protection/>
    </xf>
    <xf numFmtId="0" fontId="0" fillId="23" borderId="25" xfId="230" applyFont="1" applyFill="1" applyBorder="1">
      <alignment/>
      <protection/>
    </xf>
    <xf numFmtId="0" fontId="4" fillId="23" borderId="12" xfId="230" applyFont="1" applyFill="1" applyBorder="1" applyAlignment="1">
      <alignment horizontal="left" indent="1"/>
      <protection/>
    </xf>
    <xf numFmtId="0" fontId="10" fillId="23" borderId="0" xfId="230" applyFont="1" applyFill="1" applyBorder="1" applyAlignment="1">
      <alignment horizontal="right" indent="1"/>
      <protection/>
    </xf>
    <xf numFmtId="0" fontId="10" fillId="23" borderId="13" xfId="230" applyFont="1" applyFill="1" applyBorder="1" applyAlignment="1" applyProtection="1">
      <alignment/>
      <protection locked="0"/>
    </xf>
    <xf numFmtId="0" fontId="10" fillId="23" borderId="0" xfId="230" applyFont="1" applyFill="1" applyBorder="1">
      <alignment/>
      <protection/>
    </xf>
    <xf numFmtId="0" fontId="0" fillId="4" borderId="26" xfId="230" applyFont="1" applyFill="1" applyBorder="1" applyAlignment="1" applyProtection="1">
      <alignment horizontal="left"/>
      <protection locked="0"/>
    </xf>
    <xf numFmtId="0" fontId="0" fillId="23" borderId="0" xfId="230" applyFont="1" applyFill="1" applyBorder="1">
      <alignment/>
      <protection/>
    </xf>
    <xf numFmtId="0" fontId="0" fillId="23" borderId="13" xfId="230" applyFont="1" applyFill="1" applyBorder="1" applyProtection="1">
      <alignment/>
      <protection locked="0"/>
    </xf>
    <xf numFmtId="0" fontId="0" fillId="23" borderId="13" xfId="230" applyFont="1" applyFill="1" applyBorder="1">
      <alignment/>
      <protection/>
    </xf>
    <xf numFmtId="0" fontId="0" fillId="23" borderId="13" xfId="230" applyFont="1" applyFill="1" applyBorder="1" applyAlignment="1" applyProtection="1">
      <alignment/>
      <protection locked="0"/>
    </xf>
    <xf numFmtId="0" fontId="5" fillId="23" borderId="12" xfId="230" applyFont="1" applyFill="1" applyBorder="1" applyAlignment="1">
      <alignment horizontal="left" indent="1"/>
      <protection/>
    </xf>
    <xf numFmtId="0" fontId="5" fillId="23" borderId="20" xfId="230" applyFont="1" applyFill="1" applyBorder="1" applyAlignment="1">
      <alignment horizontal="left" indent="1"/>
      <protection/>
    </xf>
    <xf numFmtId="0" fontId="0" fillId="23" borderId="21" xfId="230" applyFont="1" applyFill="1" applyBorder="1" applyAlignment="1">
      <alignment/>
      <protection/>
    </xf>
    <xf numFmtId="0" fontId="0" fillId="23" borderId="21" xfId="230" applyFont="1" applyFill="1" applyBorder="1">
      <alignment/>
      <protection/>
    </xf>
    <xf numFmtId="0" fontId="0" fillId="23" borderId="22" xfId="230" applyFont="1" applyFill="1" applyBorder="1">
      <alignment/>
      <protection/>
    </xf>
    <xf numFmtId="0" fontId="0" fillId="5" borderId="0" xfId="233">
      <alignment/>
      <protection/>
    </xf>
    <xf numFmtId="0" fontId="1" fillId="5" borderId="0" xfId="233" applyFont="1" applyAlignment="1">
      <alignment/>
      <protection/>
    </xf>
    <xf numFmtId="49" fontId="0" fillId="5" borderId="0" xfId="233" applyNumberFormat="1" applyFont="1">
      <alignment/>
      <protection/>
    </xf>
    <xf numFmtId="164" fontId="0" fillId="5" borderId="0" xfId="233" applyNumberFormat="1" applyFont="1" applyBorder="1">
      <alignment/>
      <protection/>
    </xf>
    <xf numFmtId="167" fontId="3" fillId="5" borderId="0" xfId="233" applyNumberFormat="1" applyFont="1" applyBorder="1" applyAlignment="1">
      <alignment horizontal="left"/>
      <protection/>
    </xf>
    <xf numFmtId="49" fontId="36" fillId="23" borderId="14" xfId="233" applyNumberFormat="1" applyFont="1" applyFill="1" applyBorder="1" applyAlignment="1">
      <alignment horizontal="center" vertical="center" wrapText="1"/>
      <protection/>
    </xf>
    <xf numFmtId="168" fontId="10" fillId="23" borderId="14" xfId="0" applyNumberFormat="1" applyFont="1" applyFill="1" applyBorder="1" applyAlignment="1">
      <alignment horizontal="left" vertical="center" wrapText="1"/>
    </xf>
    <xf numFmtId="49" fontId="36" fillId="23" borderId="27" xfId="230" applyNumberFormat="1" applyFont="1" applyFill="1" applyBorder="1" applyAlignment="1">
      <alignment horizontal="center" vertical="center" wrapText="1"/>
      <protection/>
    </xf>
    <xf numFmtId="168" fontId="10" fillId="23" borderId="14" xfId="230" applyNumberFormat="1" applyFont="1" applyFill="1" applyBorder="1" applyAlignment="1" quotePrefix="1">
      <alignment vertical="center" wrapText="1"/>
      <protection/>
    </xf>
    <xf numFmtId="0" fontId="0" fillId="25" borderId="0" xfId="230" applyFont="1" applyFill="1">
      <alignment/>
      <protection/>
    </xf>
    <xf numFmtId="0" fontId="69" fillId="5" borderId="0" xfId="228" applyFont="1">
      <alignment/>
      <protection/>
    </xf>
    <xf numFmtId="49" fontId="36" fillId="23" borderId="14" xfId="233" applyNumberFormat="1" applyFont="1" applyFill="1" applyBorder="1" applyAlignment="1">
      <alignment horizontal="left" vertical="center" wrapText="1"/>
      <protection/>
    </xf>
    <xf numFmtId="2" fontId="36" fillId="23" borderId="28" xfId="231" applyNumberFormat="1" applyFont="1" applyFill="1" applyBorder="1" applyAlignment="1">
      <alignment horizontal="center" vertical="center" wrapText="1"/>
      <protection/>
    </xf>
    <xf numFmtId="41" fontId="10" fillId="23" borderId="15" xfId="231" applyNumberFormat="1" applyFont="1" applyFill="1" applyBorder="1" applyAlignment="1">
      <alignment/>
      <protection/>
    </xf>
    <xf numFmtId="0" fontId="40" fillId="26" borderId="0" xfId="0" applyNumberFormat="1" applyFont="1" applyFill="1" applyAlignment="1">
      <alignment/>
    </xf>
    <xf numFmtId="0" fontId="70" fillId="26" borderId="0" xfId="0" applyNumberFormat="1" applyFont="1" applyFill="1" applyAlignment="1">
      <alignment/>
    </xf>
    <xf numFmtId="43" fontId="36" fillId="23" borderId="14" xfId="89" applyFont="1" applyFill="1" applyBorder="1" applyAlignment="1">
      <alignment horizontal="center" vertical="center" wrapText="1"/>
    </xf>
    <xf numFmtId="0" fontId="71" fillId="27" borderId="17" xfId="226" applyFont="1" applyFill="1" applyBorder="1">
      <alignment/>
      <protection/>
    </xf>
    <xf numFmtId="0" fontId="71" fillId="27" borderId="18" xfId="226" applyFont="1" applyFill="1" applyBorder="1">
      <alignment/>
      <protection/>
    </xf>
    <xf numFmtId="0" fontId="71" fillId="27" borderId="19" xfId="226" applyFont="1" applyFill="1" applyBorder="1">
      <alignment/>
      <protection/>
    </xf>
    <xf numFmtId="0" fontId="71" fillId="27" borderId="29" xfId="226" applyFont="1" applyFill="1" applyBorder="1">
      <alignment/>
      <protection/>
    </xf>
    <xf numFmtId="0" fontId="72" fillId="27" borderId="0" xfId="226" applyFont="1" applyFill="1" applyBorder="1" applyAlignment="1">
      <alignment horizontal="center" vertical="center"/>
      <protection/>
    </xf>
    <xf numFmtId="0" fontId="71" fillId="27" borderId="0" xfId="226" applyFont="1" applyFill="1" applyBorder="1" applyAlignment="1">
      <alignment horizontal="center" vertical="center"/>
      <protection/>
    </xf>
    <xf numFmtId="0" fontId="71" fillId="27" borderId="30" xfId="226" applyFont="1" applyFill="1" applyBorder="1" applyAlignment="1">
      <alignment vertical="center"/>
      <protection/>
    </xf>
    <xf numFmtId="0" fontId="71" fillId="27" borderId="0" xfId="226" applyFont="1" applyFill="1" applyBorder="1">
      <alignment/>
      <protection/>
    </xf>
    <xf numFmtId="0" fontId="73" fillId="27" borderId="0" xfId="226" applyFont="1" applyFill="1" applyBorder="1">
      <alignment/>
      <protection/>
    </xf>
    <xf numFmtId="0" fontId="74" fillId="27" borderId="0" xfId="168" applyFont="1" applyFill="1" applyBorder="1" applyAlignment="1" applyProtection="1">
      <alignment/>
      <protection/>
    </xf>
    <xf numFmtId="0" fontId="11" fillId="5" borderId="0" xfId="226" applyFont="1" applyBorder="1" applyAlignment="1">
      <alignment vertical="center"/>
      <protection/>
    </xf>
    <xf numFmtId="0" fontId="0" fillId="5" borderId="0" xfId="226" applyFill="1" applyBorder="1">
      <alignment/>
      <protection/>
    </xf>
    <xf numFmtId="0" fontId="0" fillId="5" borderId="0" xfId="228" applyFont="1">
      <alignment/>
      <protection/>
    </xf>
    <xf numFmtId="0" fontId="42" fillId="28" borderId="0" xfId="230" applyFont="1" applyFill="1">
      <alignment/>
      <protection/>
    </xf>
    <xf numFmtId="0" fontId="43" fillId="28" borderId="0" xfId="230" applyFont="1" applyFill="1">
      <alignment/>
      <protection/>
    </xf>
    <xf numFmtId="14" fontId="42" fillId="28" borderId="0" xfId="230" applyNumberFormat="1" applyFont="1" applyFill="1">
      <alignment/>
      <protection/>
    </xf>
    <xf numFmtId="14" fontId="42" fillId="28" borderId="0" xfId="230" applyNumberFormat="1" applyFont="1" applyFill="1" applyAlignment="1">
      <alignment horizontal="left"/>
      <protection/>
    </xf>
    <xf numFmtId="43" fontId="40" fillId="28" borderId="0" xfId="89" applyFont="1" applyFill="1" applyAlignment="1" applyProtection="1">
      <alignment horizontal="right"/>
      <protection locked="0"/>
    </xf>
    <xf numFmtId="49" fontId="36" fillId="23" borderId="14" xfId="233" applyNumberFormat="1" applyFont="1" applyFill="1" applyBorder="1" applyAlignment="1">
      <alignment horizontal="left" wrapText="1"/>
      <protection/>
    </xf>
    <xf numFmtId="168" fontId="45" fillId="29" borderId="0" xfId="0" applyNumberFormat="1" applyFont="1" applyFill="1" applyBorder="1" applyAlignment="1">
      <alignment horizontal="left" vertical="center" wrapText="1"/>
    </xf>
    <xf numFmtId="0" fontId="0" fillId="0" borderId="0" xfId="0" applyAlignment="1">
      <alignment horizontal="center"/>
    </xf>
    <xf numFmtId="0" fontId="0" fillId="30" borderId="0" xfId="0" applyFill="1" applyAlignment="1">
      <alignment/>
    </xf>
    <xf numFmtId="0" fontId="0" fillId="30"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75" fillId="5" borderId="0" xfId="230" applyFont="1">
      <alignment/>
      <protection/>
    </xf>
    <xf numFmtId="0" fontId="0" fillId="0" borderId="0" xfId="0" applyFont="1" applyAlignment="1">
      <alignment/>
    </xf>
    <xf numFmtId="14" fontId="0" fillId="0" borderId="0" xfId="0" applyNumberFormat="1" applyFont="1" applyAlignment="1">
      <alignment vertical="center"/>
    </xf>
    <xf numFmtId="49" fontId="36" fillId="29" borderId="14" xfId="230" applyNumberFormat="1" applyFont="1" applyFill="1" applyBorder="1">
      <alignment/>
      <protection/>
    </xf>
    <xf numFmtId="49" fontId="10" fillId="23" borderId="14" xfId="233" applyNumberFormat="1" applyFont="1" applyFill="1" applyBorder="1" applyAlignment="1">
      <alignment horizontal="left" vertical="center" wrapText="1" indent="5"/>
      <protection/>
    </xf>
    <xf numFmtId="49" fontId="10" fillId="23" borderId="14" xfId="233" applyNumberFormat="1" applyFont="1" applyFill="1" applyBorder="1" applyAlignment="1">
      <alignment horizontal="left" vertical="center" wrapText="1" indent="1"/>
      <protection/>
    </xf>
    <xf numFmtId="43" fontId="0" fillId="0" borderId="0" xfId="0" applyNumberFormat="1" applyAlignment="1">
      <alignment/>
    </xf>
    <xf numFmtId="49" fontId="76" fillId="23" borderId="14" xfId="236" applyNumberFormat="1" applyFont="1" applyFill="1" applyBorder="1" applyAlignment="1">
      <alignment horizontal="left" vertical="center" wrapText="1"/>
      <protection/>
    </xf>
    <xf numFmtId="49" fontId="36" fillId="23" borderId="14" xfId="236" applyNumberFormat="1" applyFont="1" applyFill="1" applyBorder="1" applyAlignment="1">
      <alignment horizontal="left" vertical="center" wrapText="1"/>
      <protection/>
    </xf>
    <xf numFmtId="49" fontId="10" fillId="23" borderId="14" xfId="236" applyNumberFormat="1" applyFont="1" applyFill="1" applyBorder="1" applyAlignment="1">
      <alignment horizontal="left" vertical="center" wrapText="1"/>
      <protection/>
    </xf>
    <xf numFmtId="41" fontId="36" fillId="29" borderId="14" xfId="231" applyNumberFormat="1" applyFont="1" applyFill="1" applyBorder="1">
      <alignment/>
      <protection/>
    </xf>
    <xf numFmtId="172" fontId="0" fillId="0" borderId="0" xfId="0" applyNumberFormat="1" applyAlignment="1">
      <alignment/>
    </xf>
    <xf numFmtId="49" fontId="36" fillId="23" borderId="0" xfId="236" applyNumberFormat="1" applyFont="1" applyFill="1" applyBorder="1" applyAlignment="1">
      <alignment horizontal="left" vertical="center" wrapText="1"/>
      <protection/>
    </xf>
    <xf numFmtId="43" fontId="38" fillId="0" borderId="14" xfId="89" applyFont="1" applyFill="1" applyBorder="1" applyAlignment="1">
      <alignment/>
    </xf>
    <xf numFmtId="49" fontId="77" fillId="23" borderId="14" xfId="230" applyNumberFormat="1" applyFont="1" applyFill="1" applyBorder="1" applyAlignment="1">
      <alignment horizontal="left"/>
      <protection/>
    </xf>
    <xf numFmtId="2" fontId="36" fillId="23" borderId="28" xfId="231" applyNumberFormat="1" applyFont="1" applyFill="1" applyBorder="1" applyAlignment="1">
      <alignment horizontal="left" vertical="center" wrapText="1"/>
      <protection/>
    </xf>
    <xf numFmtId="168" fontId="36" fillId="23" borderId="14" xfId="0" applyNumberFormat="1" applyFont="1" applyFill="1" applyBorder="1" applyAlignment="1">
      <alignment horizontal="left" vertical="center" wrapText="1"/>
    </xf>
    <xf numFmtId="1" fontId="36" fillId="23" borderId="0" xfId="237" applyNumberFormat="1" applyFont="1" applyFill="1" applyBorder="1" applyAlignment="1">
      <alignment horizontal="right" vertical="center" wrapText="1"/>
      <protection/>
    </xf>
    <xf numFmtId="10" fontId="38" fillId="7" borderId="14" xfId="243" applyNumberFormat="1" applyFont="1" applyFill="1" applyBorder="1" applyAlignment="1">
      <alignment/>
    </xf>
    <xf numFmtId="164" fontId="38" fillId="7" borderId="14" xfId="89" applyNumberFormat="1" applyFont="1" applyFill="1" applyBorder="1" applyAlignment="1">
      <alignment/>
    </xf>
    <xf numFmtId="164" fontId="38" fillId="7" borderId="14" xfId="91" applyNumberFormat="1" applyFont="1" applyFill="1" applyBorder="1" applyAlignment="1">
      <alignment/>
    </xf>
    <xf numFmtId="182" fontId="38" fillId="7" borderId="14" xfId="243" applyNumberFormat="1" applyFont="1" applyFill="1" applyBorder="1" applyAlignment="1">
      <alignment/>
    </xf>
    <xf numFmtId="182" fontId="38" fillId="7" borderId="14" xfId="243" applyNumberFormat="1" applyFont="1" applyFill="1" applyBorder="1" applyAlignment="1">
      <alignment horizontal="right"/>
    </xf>
    <xf numFmtId="9" fontId="0" fillId="31" borderId="14" xfId="244" applyFont="1" applyFill="1" applyBorder="1" applyAlignment="1">
      <alignment/>
    </xf>
    <xf numFmtId="0" fontId="8" fillId="23" borderId="0" xfId="228" applyFont="1" applyFill="1" applyBorder="1">
      <alignment/>
      <protection/>
    </xf>
    <xf numFmtId="0" fontId="9" fillId="23" borderId="0" xfId="228" applyFont="1" applyFill="1" applyBorder="1">
      <alignment/>
      <protection/>
    </xf>
    <xf numFmtId="164" fontId="0" fillId="28" borderId="31" xfId="89" applyNumberFormat="1" applyFont="1" applyFill="1" applyBorder="1" applyAlignment="1">
      <alignment horizontal="right"/>
    </xf>
    <xf numFmtId="0" fontId="3" fillId="0" borderId="0" xfId="0" applyFont="1" applyFill="1" applyBorder="1" applyAlignment="1" applyProtection="1">
      <alignment horizontal="left"/>
      <protection locked="0"/>
    </xf>
    <xf numFmtId="1" fontId="36" fillId="23" borderId="0" xfId="237" applyNumberFormat="1" applyFont="1" applyFill="1" applyBorder="1" applyAlignment="1">
      <alignment horizontal="center" vertical="center" wrapText="1"/>
      <protection/>
    </xf>
    <xf numFmtId="164" fontId="40" fillId="28" borderId="0" xfId="89" applyNumberFormat="1" applyFont="1" applyFill="1" applyAlignment="1" applyProtection="1">
      <alignment horizontal="right"/>
      <protection locked="0"/>
    </xf>
    <xf numFmtId="2" fontId="40" fillId="28" borderId="0" xfId="89" applyNumberFormat="1" applyFont="1" applyFill="1" applyAlignment="1" applyProtection="1">
      <alignment horizontal="right"/>
      <protection locked="0"/>
    </xf>
    <xf numFmtId="0" fontId="0" fillId="0" borderId="0" xfId="0" applyFont="1" applyAlignment="1">
      <alignment wrapText="1"/>
    </xf>
    <xf numFmtId="193" fontId="38" fillId="7" borderId="14" xfId="89" applyNumberFormat="1" applyFont="1" applyFill="1" applyBorder="1" applyAlignment="1">
      <alignment/>
    </xf>
    <xf numFmtId="193" fontId="36" fillId="23" borderId="14" xfId="89" applyNumberFormat="1" applyFont="1" applyFill="1" applyBorder="1" applyAlignment="1">
      <alignment horizontal="center" vertical="center" wrapText="1"/>
    </xf>
    <xf numFmtId="14" fontId="0" fillId="0" borderId="0" xfId="0" applyNumberFormat="1"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ill="1" applyAlignment="1">
      <alignment vertical="center" wrapText="1"/>
    </xf>
    <xf numFmtId="0" fontId="0" fillId="5" borderId="0" xfId="230" applyProtection="1">
      <alignment/>
      <protection locked="0"/>
    </xf>
    <xf numFmtId="168" fontId="36" fillId="23" borderId="14" xfId="230" applyNumberFormat="1" applyFont="1" applyFill="1" applyBorder="1" applyAlignment="1" applyProtection="1" quotePrefix="1">
      <alignment horizontal="center" vertical="center" wrapText="1"/>
      <protection locked="0"/>
    </xf>
    <xf numFmtId="49" fontId="36" fillId="23" borderId="14" xfId="230" applyNumberFormat="1" applyFont="1" applyFill="1" applyBorder="1" applyAlignment="1" applyProtection="1">
      <alignment horizontal="center" vertical="center" wrapText="1"/>
      <protection locked="0"/>
    </xf>
    <xf numFmtId="0" fontId="43" fillId="28" borderId="14" xfId="230" applyFont="1" applyFill="1" applyBorder="1" applyProtection="1">
      <alignment/>
      <protection locked="0"/>
    </xf>
    <xf numFmtId="167" fontId="0" fillId="4" borderId="14" xfId="230" applyNumberFormat="1" applyFont="1" applyFill="1" applyBorder="1" applyAlignment="1" applyProtection="1">
      <alignment horizontal="left" indent="1"/>
      <protection locked="0"/>
    </xf>
    <xf numFmtId="167" fontId="0" fillId="4" borderId="31" xfId="230" applyNumberFormat="1" applyFont="1" applyFill="1" applyBorder="1" applyAlignment="1" applyProtection="1">
      <alignment horizontal="center"/>
      <protection locked="0"/>
    </xf>
    <xf numFmtId="168" fontId="36" fillId="23" borderId="14" xfId="230" applyNumberFormat="1" applyFont="1" applyFill="1" applyBorder="1" applyAlignment="1" applyProtection="1" quotePrefix="1">
      <alignment horizontal="center" vertical="center" wrapText="1"/>
      <protection/>
    </xf>
    <xf numFmtId="168" fontId="44" fillId="23" borderId="14" xfId="230" applyNumberFormat="1" applyFont="1" applyFill="1" applyBorder="1" applyAlignment="1" applyProtection="1" quotePrefix="1">
      <alignment horizontal="left" vertical="center" wrapText="1"/>
      <protection/>
    </xf>
    <xf numFmtId="168" fontId="77" fillId="23" borderId="14" xfId="230" applyNumberFormat="1" applyFont="1" applyFill="1" applyBorder="1" applyAlignment="1" applyProtection="1" quotePrefix="1">
      <alignment horizontal="left" vertical="center" wrapText="1" indent="1"/>
      <protection/>
    </xf>
    <xf numFmtId="168" fontId="78" fillId="23" borderId="14" xfId="230" applyNumberFormat="1" applyFont="1" applyFill="1" applyBorder="1" applyAlignment="1" applyProtection="1" quotePrefix="1">
      <alignment horizontal="left" vertical="center" wrapText="1"/>
      <protection/>
    </xf>
    <xf numFmtId="49" fontId="77" fillId="23" borderId="14" xfId="230" applyNumberFormat="1" applyFont="1" applyFill="1" applyBorder="1" applyAlignment="1" applyProtection="1">
      <alignment horizontal="left" indent="1"/>
      <protection/>
    </xf>
    <xf numFmtId="49" fontId="77" fillId="23" borderId="14" xfId="234" applyNumberFormat="1" applyFont="1" applyFill="1" applyBorder="1" applyAlignment="1" applyProtection="1">
      <alignment horizontal="left" vertical="center" wrapText="1" indent="1"/>
      <protection/>
    </xf>
    <xf numFmtId="49" fontId="36" fillId="23" borderId="14" xfId="230" applyNumberFormat="1" applyFont="1" applyFill="1" applyBorder="1" applyAlignment="1" applyProtection="1">
      <alignment horizontal="center" vertical="center" wrapText="1"/>
      <protection/>
    </xf>
    <xf numFmtId="168" fontId="10" fillId="23" borderId="14" xfId="230" applyNumberFormat="1" applyFont="1" applyFill="1" applyBorder="1" applyAlignment="1" applyProtection="1" quotePrefix="1">
      <alignment vertical="center" wrapText="1"/>
      <protection/>
    </xf>
    <xf numFmtId="0" fontId="1" fillId="0" borderId="0" xfId="230" applyFont="1" applyFill="1" applyAlignment="1" applyProtection="1">
      <alignment/>
      <protection locked="0"/>
    </xf>
    <xf numFmtId="0" fontId="69" fillId="5" borderId="0" xfId="228" applyFont="1" applyProtection="1">
      <alignment/>
      <protection locked="0"/>
    </xf>
    <xf numFmtId="0" fontId="42" fillId="28" borderId="0" xfId="230" applyFont="1" applyFill="1" applyProtection="1">
      <alignment/>
      <protection locked="0"/>
    </xf>
    <xf numFmtId="0" fontId="43" fillId="28" borderId="0" xfId="230" applyFont="1" applyFill="1" applyProtection="1">
      <alignment/>
      <protection locked="0"/>
    </xf>
    <xf numFmtId="14" fontId="42" fillId="28" borderId="0" xfId="230" applyNumberFormat="1" applyFont="1" applyFill="1" applyProtection="1">
      <alignment/>
      <protection locked="0"/>
    </xf>
    <xf numFmtId="14" fontId="42" fillId="28" borderId="0" xfId="230" applyNumberFormat="1" applyFont="1" applyFill="1" applyAlignment="1" applyProtection="1">
      <alignment horizontal="left"/>
      <protection locked="0"/>
    </xf>
    <xf numFmtId="0" fontId="1" fillId="5" borderId="0" xfId="230" applyFont="1" applyProtection="1">
      <alignment/>
      <protection locked="0"/>
    </xf>
    <xf numFmtId="0" fontId="3" fillId="5" borderId="0" xfId="230" applyFont="1" applyProtection="1">
      <alignment/>
      <protection locked="0"/>
    </xf>
    <xf numFmtId="167" fontId="2" fillId="5" borderId="0" xfId="230" applyNumberFormat="1" applyFont="1" applyBorder="1" applyAlignment="1" applyProtection="1">
      <alignment horizontal="left"/>
      <protection locked="0"/>
    </xf>
    <xf numFmtId="164" fontId="0" fillId="5" borderId="0" xfId="230" applyNumberFormat="1" applyFont="1" applyBorder="1" applyAlignment="1" applyProtection="1">
      <alignment horizontal="center"/>
      <protection locked="0"/>
    </xf>
    <xf numFmtId="164" fontId="0" fillId="5" borderId="0" xfId="230" applyNumberFormat="1" applyFont="1" applyBorder="1" applyProtection="1">
      <alignment/>
      <protection locked="0"/>
    </xf>
    <xf numFmtId="39" fontId="0" fillId="5" borderId="0" xfId="230" applyNumberFormat="1" applyFont="1" applyProtection="1">
      <alignment/>
      <protection locked="0"/>
    </xf>
    <xf numFmtId="0" fontId="0" fillId="5" borderId="0" xfId="230" applyFont="1" applyProtection="1">
      <alignment/>
      <protection locked="0"/>
    </xf>
    <xf numFmtId="168" fontId="10" fillId="23" borderId="14" xfId="230" applyNumberFormat="1" applyFont="1" applyFill="1" applyBorder="1" applyAlignment="1" applyProtection="1" quotePrefix="1">
      <alignment vertical="center" wrapText="1"/>
      <protection locked="0"/>
    </xf>
    <xf numFmtId="0" fontId="0" fillId="4" borderId="31" xfId="230" applyNumberFormat="1" applyFont="1" applyFill="1" applyBorder="1" applyAlignment="1" applyProtection="1">
      <alignment horizontal="center"/>
      <protection locked="0"/>
    </xf>
    <xf numFmtId="167" fontId="10" fillId="23" borderId="14" xfId="230" applyNumberFormat="1" applyFont="1" applyFill="1" applyBorder="1" applyAlignment="1" applyProtection="1">
      <alignment horizontal="left"/>
      <protection locked="0"/>
    </xf>
    <xf numFmtId="43" fontId="0" fillId="4" borderId="14" xfId="89" applyFont="1" applyFill="1" applyBorder="1" applyAlignment="1" applyProtection="1">
      <alignment horizontal="right"/>
      <protection locked="0"/>
    </xf>
    <xf numFmtId="164" fontId="0" fillId="7" borderId="14" xfId="89" applyNumberFormat="1" applyFont="1" applyFill="1" applyBorder="1" applyAlignment="1" applyProtection="1">
      <alignment horizontal="right"/>
      <protection locked="0"/>
    </xf>
    <xf numFmtId="164" fontId="0" fillId="4" borderId="14" xfId="89" applyNumberFormat="1" applyFont="1" applyFill="1" applyBorder="1" applyAlignment="1" applyProtection="1">
      <alignment horizontal="right"/>
      <protection locked="0"/>
    </xf>
    <xf numFmtId="167" fontId="0" fillId="23" borderId="14" xfId="230" applyNumberFormat="1" applyFont="1" applyFill="1" applyBorder="1" applyAlignment="1" applyProtection="1">
      <alignment horizontal="left"/>
      <protection locked="0"/>
    </xf>
    <xf numFmtId="164" fontId="2" fillId="7" borderId="14" xfId="89" applyNumberFormat="1" applyFont="1" applyFill="1" applyBorder="1" applyAlignment="1" applyProtection="1">
      <alignment horizontal="right"/>
      <protection locked="0"/>
    </xf>
    <xf numFmtId="164" fontId="10" fillId="23" borderId="14" xfId="89" applyNumberFormat="1" applyFont="1" applyFill="1" applyBorder="1" applyAlignment="1" applyProtection="1">
      <alignment horizontal="center"/>
      <protection locked="0"/>
    </xf>
    <xf numFmtId="2" fontId="36" fillId="23" borderId="14" xfId="230" applyNumberFormat="1" applyFont="1" applyFill="1" applyBorder="1" applyAlignment="1" applyProtection="1">
      <alignment horizontal="center" vertical="center" wrapText="1"/>
      <protection/>
    </xf>
    <xf numFmtId="167" fontId="10" fillId="23" borderId="14" xfId="230" applyNumberFormat="1" applyFont="1" applyFill="1" applyBorder="1" applyAlignment="1" applyProtection="1">
      <alignment horizontal="left"/>
      <protection/>
    </xf>
    <xf numFmtId="0" fontId="10" fillId="23" borderId="14" xfId="230" applyFont="1" applyFill="1" applyBorder="1" applyProtection="1">
      <alignment/>
      <protection/>
    </xf>
    <xf numFmtId="2" fontId="10" fillId="23" borderId="14" xfId="89" applyNumberFormat="1" applyFont="1" applyFill="1" applyBorder="1" applyAlignment="1" applyProtection="1">
      <alignment horizontal="center"/>
      <protection/>
    </xf>
    <xf numFmtId="0" fontId="36" fillId="23" borderId="14" xfId="230" applyFont="1" applyFill="1" applyBorder="1" applyProtection="1">
      <alignment/>
      <protection/>
    </xf>
    <xf numFmtId="49" fontId="77" fillId="23" borderId="14" xfId="230" applyNumberFormat="1" applyFont="1" applyFill="1" applyBorder="1" applyProtection="1">
      <alignment/>
      <protection/>
    </xf>
    <xf numFmtId="49" fontId="77" fillId="23" borderId="14" xfId="230" applyNumberFormat="1" applyFont="1" applyFill="1" applyBorder="1" applyAlignment="1" applyProtection="1">
      <alignment horizontal="left"/>
      <protection/>
    </xf>
    <xf numFmtId="49" fontId="10" fillId="23" borderId="14" xfId="230" applyNumberFormat="1" applyFont="1" applyFill="1" applyBorder="1" applyProtection="1">
      <alignment/>
      <protection/>
    </xf>
    <xf numFmtId="49" fontId="10" fillId="29" borderId="14" xfId="230" applyNumberFormat="1" applyFont="1" applyFill="1" applyBorder="1" applyProtection="1">
      <alignment/>
      <protection/>
    </xf>
    <xf numFmtId="49" fontId="36" fillId="23" borderId="14" xfId="230" applyNumberFormat="1" applyFont="1" applyFill="1" applyBorder="1" applyAlignment="1" applyProtection="1">
      <alignment horizontal="left"/>
      <protection/>
    </xf>
    <xf numFmtId="49" fontId="10" fillId="23" borderId="14" xfId="230" applyNumberFormat="1" applyFont="1" applyFill="1" applyBorder="1" applyAlignment="1" applyProtection="1">
      <alignment horizontal="left"/>
      <protection/>
    </xf>
    <xf numFmtId="49" fontId="10" fillId="23" borderId="14" xfId="230" applyNumberFormat="1" applyFont="1" applyFill="1" applyBorder="1" applyAlignment="1" applyProtection="1">
      <alignment horizontal="left" wrapText="1"/>
      <protection/>
    </xf>
    <xf numFmtId="164" fontId="0" fillId="7" borderId="14" xfId="89" applyNumberFormat="1" applyFont="1" applyFill="1" applyBorder="1" applyAlignment="1" applyProtection="1">
      <alignment horizontal="right"/>
      <protection/>
    </xf>
    <xf numFmtId="164" fontId="2" fillId="7" borderId="14" xfId="89" applyNumberFormat="1" applyFont="1" applyFill="1" applyBorder="1" applyAlignment="1" applyProtection="1">
      <alignment horizontal="right"/>
      <protection/>
    </xf>
    <xf numFmtId="164" fontId="10" fillId="23" borderId="14" xfId="89" applyNumberFormat="1" applyFont="1" applyFill="1" applyBorder="1" applyAlignment="1" applyProtection="1">
      <alignment horizontal="center"/>
      <protection/>
    </xf>
    <xf numFmtId="49" fontId="77" fillId="23" borderId="14" xfId="234" applyNumberFormat="1" applyFont="1" applyFill="1" applyBorder="1" applyAlignment="1" applyProtection="1">
      <alignment horizontal="left" vertical="center" wrapText="1"/>
      <protection/>
    </xf>
    <xf numFmtId="49" fontId="77" fillId="29" borderId="14" xfId="230" applyNumberFormat="1" applyFont="1" applyFill="1" applyBorder="1" applyProtection="1">
      <alignment/>
      <protection/>
    </xf>
    <xf numFmtId="0" fontId="79" fillId="23" borderId="14" xfId="230" applyFont="1" applyFill="1" applyBorder="1" applyProtection="1">
      <alignment/>
      <protection/>
    </xf>
    <xf numFmtId="0" fontId="35" fillId="5" borderId="0" xfId="229" applyFont="1" applyFill="1" applyBorder="1" applyAlignment="1" applyProtection="1">
      <alignment/>
      <protection locked="0"/>
    </xf>
    <xf numFmtId="167" fontId="0" fillId="4" borderId="31" xfId="230" applyNumberFormat="1" applyFont="1" applyFill="1" applyBorder="1" applyAlignment="1" applyProtection="1">
      <alignment horizontal="right"/>
      <protection locked="0"/>
    </xf>
    <xf numFmtId="164" fontId="0" fillId="4" borderId="31" xfId="230" applyNumberFormat="1" applyFont="1" applyFill="1" applyBorder="1" applyAlignment="1" applyProtection="1">
      <alignment horizontal="right"/>
      <protection locked="0"/>
    </xf>
    <xf numFmtId="49" fontId="36" fillId="23" borderId="27" xfId="230" applyNumberFormat="1" applyFont="1" applyFill="1" applyBorder="1" applyAlignment="1" applyProtection="1">
      <alignment horizontal="center" vertical="center" wrapText="1"/>
      <protection/>
    </xf>
    <xf numFmtId="168" fontId="10" fillId="23" borderId="14" xfId="230" applyNumberFormat="1" applyFont="1" applyFill="1" applyBorder="1" applyAlignment="1" applyProtection="1" quotePrefix="1">
      <alignment horizontal="right" vertical="center" wrapText="1"/>
      <protection/>
    </xf>
    <xf numFmtId="49" fontId="36" fillId="23" borderId="14" xfId="233" applyNumberFormat="1" applyFont="1" applyFill="1" applyBorder="1" applyAlignment="1" applyProtection="1">
      <alignment horizontal="center" vertical="center" wrapText="1"/>
      <protection locked="0"/>
    </xf>
    <xf numFmtId="49" fontId="36" fillId="23" borderId="14" xfId="233" applyNumberFormat="1" applyFont="1" applyFill="1" applyBorder="1" applyAlignment="1" applyProtection="1">
      <alignment horizontal="center"/>
      <protection locked="0"/>
    </xf>
    <xf numFmtId="0" fontId="0" fillId="4" borderId="14" xfId="233" applyNumberFormat="1" applyFont="1" applyFill="1" applyBorder="1" applyProtection="1">
      <alignment/>
      <protection locked="0"/>
    </xf>
    <xf numFmtId="164" fontId="0" fillId="4" borderId="14" xfId="233" applyNumberFormat="1" applyFont="1" applyFill="1" applyBorder="1" applyAlignment="1" applyProtection="1">
      <alignment horizontal="right"/>
      <protection locked="0"/>
    </xf>
    <xf numFmtId="10" fontId="0" fillId="4" borderId="14" xfId="233" applyNumberFormat="1" applyFont="1" applyFill="1" applyBorder="1" applyAlignment="1" applyProtection="1">
      <alignment horizontal="right"/>
      <protection locked="0"/>
    </xf>
    <xf numFmtId="0" fontId="36" fillId="7" borderId="15" xfId="233" applyFont="1" applyFill="1" applyBorder="1" applyAlignment="1" applyProtection="1">
      <alignment horizontal="right"/>
      <protection locked="0"/>
    </xf>
    <xf numFmtId="49" fontId="36" fillId="23" borderId="14" xfId="233" applyNumberFormat="1" applyFont="1" applyFill="1" applyBorder="1" applyAlignment="1" applyProtection="1">
      <alignment horizontal="center" vertical="center" wrapText="1"/>
      <protection/>
    </xf>
    <xf numFmtId="164" fontId="36" fillId="23" borderId="14" xfId="233" applyNumberFormat="1" applyFont="1" applyFill="1" applyBorder="1" applyAlignment="1" applyProtection="1">
      <alignment horizontal="right" vertical="center" wrapText="1"/>
      <protection/>
    </xf>
    <xf numFmtId="49" fontId="36" fillId="23" borderId="14" xfId="233" applyNumberFormat="1" applyFont="1" applyFill="1" applyBorder="1" applyAlignment="1" applyProtection="1">
      <alignment horizontal="center"/>
      <protection/>
    </xf>
    <xf numFmtId="167" fontId="10" fillId="23" borderId="32" xfId="89" applyNumberFormat="1" applyFont="1" applyFill="1" applyBorder="1" applyAlignment="1" applyProtection="1">
      <alignment horizontal="right" vertical="center"/>
      <protection/>
    </xf>
    <xf numFmtId="10" fontId="2" fillId="7" borderId="14" xfId="233" applyNumberFormat="1" applyFont="1" applyFill="1" applyBorder="1" applyAlignment="1" applyProtection="1">
      <alignment horizontal="right"/>
      <protection/>
    </xf>
    <xf numFmtId="0" fontId="1" fillId="5" borderId="0" xfId="233" applyFont="1" applyAlignment="1" applyProtection="1">
      <alignment/>
      <protection locked="0"/>
    </xf>
    <xf numFmtId="0" fontId="0" fillId="5" borderId="0" xfId="233" applyProtection="1">
      <alignment/>
      <protection locked="0"/>
    </xf>
    <xf numFmtId="167" fontId="3" fillId="5" borderId="0" xfId="233" applyNumberFormat="1" applyFont="1" applyBorder="1" applyAlignment="1" applyProtection="1">
      <alignment horizontal="left"/>
      <protection locked="0"/>
    </xf>
    <xf numFmtId="49" fontId="0" fillId="5" borderId="0" xfId="233" applyNumberFormat="1" applyFont="1" applyProtection="1">
      <alignment/>
      <protection locked="0"/>
    </xf>
    <xf numFmtId="164" fontId="0" fillId="5" borderId="0" xfId="233" applyNumberFormat="1" applyFont="1" applyBorder="1" applyProtection="1">
      <alignment/>
      <protection locked="0"/>
    </xf>
    <xf numFmtId="49" fontId="36" fillId="23" borderId="32" xfId="233" applyNumberFormat="1" applyFont="1" applyFill="1" applyBorder="1" applyAlignment="1" applyProtection="1">
      <alignment horizontal="center"/>
      <protection locked="0"/>
    </xf>
    <xf numFmtId="164" fontId="0" fillId="4" borderId="14" xfId="233" applyNumberFormat="1" applyFont="1" applyFill="1" applyBorder="1" applyAlignment="1" applyProtection="1">
      <alignment/>
      <protection locked="0"/>
    </xf>
    <xf numFmtId="10" fontId="0" fillId="4" borderId="14" xfId="233" applyNumberFormat="1" applyFont="1" applyFill="1" applyBorder="1" applyAlignment="1" applyProtection="1">
      <alignment/>
      <protection locked="0"/>
    </xf>
    <xf numFmtId="10" fontId="0" fillId="7" borderId="14" xfId="89" applyNumberFormat="1" applyFont="1" applyFill="1" applyBorder="1" applyAlignment="1" applyProtection="1">
      <alignment/>
      <protection/>
    </xf>
    <xf numFmtId="164" fontId="0" fillId="7" borderId="14" xfId="89" applyNumberFormat="1" applyFont="1" applyFill="1" applyBorder="1" applyAlignment="1" applyProtection="1">
      <alignment/>
      <protection/>
    </xf>
    <xf numFmtId="164" fontId="0" fillId="31" borderId="14" xfId="233" applyNumberFormat="1" applyFont="1" applyFill="1" applyBorder="1" applyAlignment="1" applyProtection="1">
      <alignment/>
      <protection/>
    </xf>
    <xf numFmtId="10" fontId="0" fillId="31" borderId="14" xfId="233" applyNumberFormat="1" applyFont="1" applyFill="1" applyBorder="1" applyAlignment="1" applyProtection="1">
      <alignment/>
      <protection/>
    </xf>
    <xf numFmtId="49" fontId="10" fillId="23" borderId="14" xfId="230" applyNumberFormat="1" applyFont="1" applyFill="1" applyBorder="1" applyAlignment="1" applyProtection="1">
      <alignment wrapText="1"/>
      <protection/>
    </xf>
    <xf numFmtId="49" fontId="36" fillId="23" borderId="14" xfId="233" applyNumberFormat="1" applyFont="1" applyFill="1" applyBorder="1" applyAlignment="1" applyProtection="1">
      <alignment horizontal="right" vertical="center" wrapText="1"/>
      <protection/>
    </xf>
    <xf numFmtId="49" fontId="36" fillId="23" borderId="32" xfId="233" applyNumberFormat="1" applyFont="1" applyFill="1" applyBorder="1" applyAlignment="1" applyProtection="1">
      <alignment horizontal="center"/>
      <protection/>
    </xf>
    <xf numFmtId="0" fontId="75" fillId="5" borderId="0" xfId="230" applyFont="1" applyProtection="1">
      <alignment/>
      <protection locked="0"/>
    </xf>
    <xf numFmtId="0" fontId="0" fillId="25" borderId="0" xfId="230" applyFont="1" applyFill="1" applyProtection="1">
      <alignment/>
      <protection locked="0"/>
    </xf>
    <xf numFmtId="0" fontId="0" fillId="25" borderId="0" xfId="232" applyFont="1" applyFill="1" applyBorder="1" applyAlignment="1" applyProtection="1">
      <alignment vertical="center"/>
      <protection locked="0"/>
    </xf>
    <xf numFmtId="2" fontId="36" fillId="23" borderId="14" xfId="231" applyNumberFormat="1" applyFont="1" applyFill="1" applyBorder="1" applyAlignment="1" applyProtection="1">
      <alignment horizontal="center" vertical="center" wrapText="1"/>
      <protection locked="0"/>
    </xf>
    <xf numFmtId="167" fontId="5" fillId="23" borderId="14" xfId="231" applyNumberFormat="1" applyFont="1" applyFill="1" applyBorder="1" applyAlignment="1" applyProtection="1">
      <alignment horizontal="left"/>
      <protection locked="0"/>
    </xf>
    <xf numFmtId="2" fontId="36" fillId="23" borderId="0" xfId="231" applyNumberFormat="1" applyFont="1" applyFill="1" applyBorder="1" applyAlignment="1" applyProtection="1">
      <alignment horizontal="center" vertical="center" wrapText="1"/>
      <protection locked="0"/>
    </xf>
    <xf numFmtId="0" fontId="0" fillId="4" borderId="14" xfId="89" applyNumberFormat="1" applyFont="1" applyFill="1" applyBorder="1" applyAlignment="1" applyProtection="1">
      <alignment/>
      <protection locked="0"/>
    </xf>
    <xf numFmtId="164" fontId="0" fillId="4" borderId="14" xfId="89" applyNumberFormat="1" applyFont="1" applyFill="1" applyBorder="1" applyAlignment="1" applyProtection="1">
      <alignment/>
      <protection locked="0"/>
    </xf>
    <xf numFmtId="0" fontId="10" fillId="23" borderId="14" xfId="231" applyNumberFormat="1" applyFont="1" applyFill="1" applyBorder="1" applyAlignment="1" applyProtection="1">
      <alignment horizontal="left"/>
      <protection locked="0"/>
    </xf>
    <xf numFmtId="0" fontId="0" fillId="23" borderId="14" xfId="231" applyNumberFormat="1" applyFont="1" applyFill="1" applyBorder="1" applyAlignment="1" applyProtection="1">
      <alignment horizontal="left"/>
      <protection locked="0"/>
    </xf>
    <xf numFmtId="164" fontId="0" fillId="23" borderId="14" xfId="89" applyNumberFormat="1" applyFont="1" applyFill="1" applyBorder="1" applyAlignment="1" applyProtection="1">
      <alignment/>
      <protection locked="0"/>
    </xf>
    <xf numFmtId="164" fontId="0" fillId="4" borderId="14" xfId="89" applyNumberFormat="1" applyFont="1" applyFill="1" applyBorder="1" applyAlignment="1" applyProtection="1">
      <alignment/>
      <protection locked="0"/>
    </xf>
    <xf numFmtId="0" fontId="0" fillId="5" borderId="0" xfId="230" applyFont="1" applyAlignment="1" applyProtection="1">
      <alignment horizontal="left" indent="1"/>
      <protection locked="0"/>
    </xf>
    <xf numFmtId="0" fontId="0" fillId="5" borderId="0" xfId="230" applyAlignment="1" applyProtection="1">
      <alignment horizontal="left" indent="1"/>
      <protection locked="0"/>
    </xf>
    <xf numFmtId="0" fontId="0" fillId="5" borderId="0" xfId="230" applyFont="1" applyProtection="1">
      <alignment/>
      <protection locked="0"/>
    </xf>
    <xf numFmtId="43" fontId="0" fillId="5" borderId="0" xfId="230" applyNumberFormat="1" applyProtection="1">
      <alignment/>
      <protection locked="0"/>
    </xf>
    <xf numFmtId="168" fontId="36" fillId="23" borderId="14" xfId="231" applyNumberFormat="1" applyFont="1" applyFill="1" applyBorder="1" applyAlignment="1" applyProtection="1" quotePrefix="1">
      <alignment horizontal="center" vertical="center" wrapText="1"/>
      <protection/>
    </xf>
    <xf numFmtId="2" fontId="36" fillId="23" borderId="28" xfId="231" applyNumberFormat="1" applyFont="1" applyFill="1" applyBorder="1" applyAlignment="1" applyProtection="1">
      <alignment horizontal="center" vertical="center" wrapText="1"/>
      <protection/>
    </xf>
    <xf numFmtId="2" fontId="79" fillId="23" borderId="28" xfId="231" applyNumberFormat="1" applyFont="1" applyFill="1" applyBorder="1" applyAlignment="1" applyProtection="1">
      <alignment horizontal="left" vertical="center" wrapText="1"/>
      <protection/>
    </xf>
    <xf numFmtId="2" fontId="36" fillId="23" borderId="14" xfId="231" applyNumberFormat="1" applyFont="1" applyFill="1" applyBorder="1" applyAlignment="1" applyProtection="1">
      <alignment horizontal="center" vertical="center" wrapText="1"/>
      <protection/>
    </xf>
    <xf numFmtId="41" fontId="4" fillId="23" borderId="14" xfId="231" applyNumberFormat="1" applyFont="1" applyFill="1" applyBorder="1" applyProtection="1">
      <alignment/>
      <protection/>
    </xf>
    <xf numFmtId="41" fontId="10" fillId="23" borderId="15" xfId="231" applyNumberFormat="1" applyFont="1" applyFill="1" applyBorder="1" applyAlignment="1" applyProtection="1">
      <alignment horizontal="left" indent="1"/>
      <protection/>
    </xf>
    <xf numFmtId="41" fontId="10" fillId="29" borderId="14" xfId="231" applyNumberFormat="1" applyFont="1" applyFill="1" applyBorder="1" applyProtection="1">
      <alignment/>
      <protection/>
    </xf>
    <xf numFmtId="41" fontId="4" fillId="23" borderId="15" xfId="231" applyNumberFormat="1" applyFont="1" applyFill="1" applyBorder="1" applyAlignment="1" applyProtection="1">
      <alignment/>
      <protection/>
    </xf>
    <xf numFmtId="41" fontId="79" fillId="29" borderId="14" xfId="231" applyNumberFormat="1" applyFont="1" applyFill="1" applyBorder="1" applyAlignment="1" applyProtection="1">
      <alignment horizontal="left"/>
      <protection/>
    </xf>
    <xf numFmtId="41" fontId="36" fillId="29" borderId="14" xfId="231" applyNumberFormat="1" applyFont="1" applyFill="1" applyBorder="1" applyProtection="1">
      <alignment/>
      <protection/>
    </xf>
    <xf numFmtId="164" fontId="38" fillId="7" borderId="14" xfId="89" applyNumberFormat="1" applyFont="1" applyFill="1" applyBorder="1" applyAlignment="1" applyProtection="1">
      <alignment/>
      <protection/>
    </xf>
    <xf numFmtId="164" fontId="0" fillId="23" borderId="14" xfId="89" applyNumberFormat="1" applyFont="1" applyFill="1" applyBorder="1" applyAlignment="1" applyProtection="1">
      <alignment/>
      <protection/>
    </xf>
    <xf numFmtId="164" fontId="38" fillId="7" borderId="14" xfId="89" applyNumberFormat="1" applyFont="1" applyFill="1" applyBorder="1" applyAlignment="1" applyProtection="1">
      <alignment horizontal="left" indent="1"/>
      <protection/>
    </xf>
    <xf numFmtId="164" fontId="37" fillId="7" borderId="14" xfId="89" applyNumberFormat="1" applyFont="1" applyFill="1" applyBorder="1" applyAlignment="1" applyProtection="1">
      <alignment/>
      <protection/>
    </xf>
    <xf numFmtId="49" fontId="10" fillId="23" borderId="32" xfId="233" applyNumberFormat="1" applyFont="1" applyFill="1" applyBorder="1" applyAlignment="1" applyProtection="1">
      <alignment horizontal="center"/>
      <protection locked="0"/>
    </xf>
    <xf numFmtId="2" fontId="10" fillId="23" borderId="14" xfId="89" applyNumberFormat="1" applyFont="1" applyFill="1" applyBorder="1" applyAlignment="1" applyProtection="1">
      <alignment horizontal="center" wrapText="1"/>
      <protection locked="0"/>
    </xf>
    <xf numFmtId="171" fontId="0" fillId="4" borderId="14" xfId="233" applyNumberFormat="1" applyFont="1" applyFill="1" applyBorder="1" applyProtection="1">
      <alignment/>
      <protection locked="0"/>
    </xf>
    <xf numFmtId="14" fontId="0" fillId="4" borderId="14" xfId="233" applyNumberFormat="1" applyFont="1" applyFill="1" applyBorder="1" applyProtection="1">
      <alignment/>
      <protection locked="0"/>
    </xf>
    <xf numFmtId="171" fontId="0" fillId="32" borderId="14" xfId="233" applyNumberFormat="1" applyFont="1" applyFill="1" applyBorder="1" applyProtection="1">
      <alignment/>
      <protection locked="0"/>
    </xf>
    <xf numFmtId="0" fontId="0" fillId="5" borderId="0" xfId="233" applyFont="1" applyProtection="1">
      <alignment/>
      <protection locked="0"/>
    </xf>
    <xf numFmtId="164" fontId="36" fillId="23" borderId="14" xfId="233" applyNumberFormat="1" applyFont="1" applyFill="1" applyBorder="1" applyAlignment="1" applyProtection="1">
      <alignment horizontal="center" vertical="center" wrapText="1"/>
      <protection/>
    </xf>
    <xf numFmtId="171" fontId="0" fillId="28" borderId="14" xfId="233" applyNumberFormat="1" applyFont="1" applyFill="1" applyBorder="1" applyProtection="1">
      <alignment/>
      <protection/>
    </xf>
    <xf numFmtId="14" fontId="42" fillId="28" borderId="0" xfId="230" applyNumberFormat="1" applyFont="1" applyFill="1" applyAlignment="1" applyProtection="1">
      <alignment vertical="center"/>
      <protection locked="0"/>
    </xf>
    <xf numFmtId="14" fontId="42" fillId="28" borderId="0" xfId="230" applyNumberFormat="1" applyFont="1" applyFill="1" applyAlignment="1" applyProtection="1">
      <alignment horizontal="left" vertical="center"/>
      <protection locked="0"/>
    </xf>
    <xf numFmtId="167" fontId="0" fillId="4" borderId="14" xfId="230" applyNumberFormat="1" applyFont="1" applyFill="1" applyBorder="1" applyAlignment="1" applyProtection="1">
      <alignment horizontal="right"/>
      <protection locked="0"/>
    </xf>
    <xf numFmtId="191" fontId="0" fillId="4" borderId="31" xfId="230" applyNumberFormat="1" applyFont="1" applyFill="1" applyBorder="1" applyAlignment="1" applyProtection="1">
      <alignment horizontal="right"/>
      <protection locked="0"/>
    </xf>
    <xf numFmtId="0" fontId="1" fillId="0" borderId="0" xfId="0" applyFont="1" applyAlignment="1" applyProtection="1">
      <alignment/>
      <protection locked="0"/>
    </xf>
    <xf numFmtId="0" fontId="0" fillId="0" borderId="0" xfId="0" applyAlignment="1" applyProtection="1">
      <alignment/>
      <protection locked="0"/>
    </xf>
    <xf numFmtId="0" fontId="75" fillId="0" borderId="0" xfId="0" applyFont="1" applyAlignment="1" applyProtection="1">
      <alignment/>
      <protection locked="0"/>
    </xf>
    <xf numFmtId="0" fontId="3" fillId="0" borderId="0" xfId="0" applyFont="1" applyAlignment="1" applyProtection="1">
      <alignment/>
      <protection locked="0"/>
    </xf>
    <xf numFmtId="167" fontId="5" fillId="23" borderId="14" xfId="235" applyNumberFormat="1" applyFont="1" applyFill="1" applyBorder="1" applyAlignment="1" applyProtection="1">
      <alignment horizontal="left"/>
      <protection locked="0"/>
    </xf>
    <xf numFmtId="167" fontId="10" fillId="23" borderId="32" xfId="89" applyNumberFormat="1" applyFont="1" applyFill="1" applyBorder="1" applyAlignment="1" applyProtection="1">
      <alignment horizontal="center" vertical="center"/>
      <protection locked="0"/>
    </xf>
    <xf numFmtId="167" fontId="0" fillId="4" borderId="14" xfId="235" applyNumberFormat="1" applyFont="1" applyFill="1" applyBorder="1" applyAlignment="1" applyProtection="1">
      <alignment horizontal="right"/>
      <protection locked="0"/>
    </xf>
    <xf numFmtId="191" fontId="0" fillId="4" borderId="14" xfId="235" applyNumberFormat="1" applyFont="1" applyFill="1" applyBorder="1" applyAlignment="1" applyProtection="1">
      <alignment horizontal="right"/>
      <protection locked="0"/>
    </xf>
    <xf numFmtId="1" fontId="0" fillId="4" borderId="14" xfId="235" applyNumberFormat="1" applyFont="1" applyFill="1" applyBorder="1" applyAlignment="1" applyProtection="1">
      <alignment horizontal="right"/>
      <protection locked="0"/>
    </xf>
    <xf numFmtId="164" fontId="0" fillId="4" borderId="14" xfId="235" applyNumberFormat="1" applyFont="1" applyFill="1" applyBorder="1" applyAlignment="1" applyProtection="1">
      <alignment horizontal="right"/>
      <protection locked="0"/>
    </xf>
    <xf numFmtId="164" fontId="0" fillId="28" borderId="14" xfId="89" applyNumberFormat="1" applyFont="1" applyFill="1" applyBorder="1" applyAlignment="1" applyProtection="1">
      <alignment horizontal="right"/>
      <protection locked="0"/>
    </xf>
    <xf numFmtId="167" fontId="0" fillId="7" borderId="14" xfId="235" applyNumberFormat="1" applyFont="1" applyFill="1" applyBorder="1" applyAlignment="1" applyProtection="1">
      <alignment horizontal="right"/>
      <protection locked="0"/>
    </xf>
    <xf numFmtId="168" fontId="10" fillId="29" borderId="0" xfId="0" applyNumberFormat="1" applyFont="1" applyFill="1" applyBorder="1" applyAlignment="1" applyProtection="1">
      <alignment horizontal="left" vertical="center" wrapText="1"/>
      <protection locked="0"/>
    </xf>
    <xf numFmtId="164" fontId="0" fillId="32" borderId="14" xfId="235" applyNumberFormat="1" applyFont="1" applyFill="1" applyBorder="1" applyAlignment="1" applyProtection="1">
      <alignment horizontal="right"/>
      <protection locked="0"/>
    </xf>
    <xf numFmtId="168" fontId="36" fillId="23" borderId="14" xfId="235" applyNumberFormat="1" applyFont="1" applyFill="1" applyBorder="1" applyAlignment="1" applyProtection="1">
      <alignment horizontal="center" vertical="center" wrapText="1"/>
      <protection/>
    </xf>
    <xf numFmtId="49" fontId="36" fillId="23" borderId="14" xfId="235" applyNumberFormat="1" applyFont="1" applyFill="1" applyBorder="1" applyAlignment="1" applyProtection="1">
      <alignment horizontal="center" vertical="center" wrapText="1"/>
      <protection/>
    </xf>
    <xf numFmtId="49" fontId="79" fillId="23" borderId="14" xfId="235" applyNumberFormat="1" applyFont="1" applyFill="1" applyBorder="1" applyAlignment="1" applyProtection="1">
      <alignment horizontal="center" vertical="center" wrapText="1"/>
      <protection/>
    </xf>
    <xf numFmtId="167" fontId="5" fillId="23" borderId="14" xfId="235" applyNumberFormat="1" applyFont="1" applyFill="1" applyBorder="1" applyAlignment="1" applyProtection="1">
      <alignment horizontal="left"/>
      <protection/>
    </xf>
    <xf numFmtId="167" fontId="10" fillId="23" borderId="32" xfId="89" applyNumberFormat="1" applyFont="1" applyFill="1" applyBorder="1" applyAlignment="1" applyProtection="1">
      <alignment horizontal="center" vertical="center"/>
      <protection/>
    </xf>
    <xf numFmtId="167" fontId="77" fillId="23" borderId="32" xfId="89" applyNumberFormat="1" applyFont="1" applyFill="1" applyBorder="1" applyAlignment="1" applyProtection="1">
      <alignment horizontal="center" vertical="center"/>
      <protection/>
    </xf>
    <xf numFmtId="164" fontId="0" fillId="28" borderId="14" xfId="89" applyNumberFormat="1" applyFont="1" applyFill="1" applyBorder="1" applyAlignment="1" applyProtection="1">
      <alignment horizontal="right"/>
      <protection/>
    </xf>
    <xf numFmtId="168" fontId="10" fillId="29" borderId="0" xfId="0" applyNumberFormat="1" applyFont="1" applyFill="1" applyBorder="1" applyAlignment="1" applyProtection="1">
      <alignment horizontal="left" vertical="center" wrapText="1"/>
      <protection/>
    </xf>
    <xf numFmtId="191" fontId="2" fillId="7" borderId="14" xfId="235" applyNumberFormat="1" applyFont="1" applyFill="1" applyBorder="1" applyAlignment="1" applyProtection="1">
      <alignment horizontal="right"/>
      <protection/>
    </xf>
    <xf numFmtId="167" fontId="2" fillId="7" borderId="14" xfId="235" applyNumberFormat="1" applyFont="1" applyFill="1" applyBorder="1" applyAlignment="1" applyProtection="1">
      <alignment horizontal="right"/>
      <protection/>
    </xf>
    <xf numFmtId="43" fontId="2" fillId="7" borderId="14" xfId="89" applyFont="1" applyFill="1" applyBorder="1" applyAlignment="1" applyProtection="1">
      <alignment horizontal="right"/>
      <protection/>
    </xf>
    <xf numFmtId="0" fontId="0" fillId="5" borderId="0" xfId="233" applyFont="1" applyProtection="1">
      <alignment/>
      <protection locked="0"/>
    </xf>
    <xf numFmtId="0" fontId="0" fillId="0" borderId="0" xfId="0" applyBorder="1" applyAlignment="1" applyProtection="1">
      <alignment/>
      <protection locked="0"/>
    </xf>
    <xf numFmtId="49" fontId="36" fillId="23" borderId="0" xfId="235" applyNumberFormat="1" applyFont="1" applyFill="1" applyBorder="1" applyAlignment="1" applyProtection="1">
      <alignment horizontal="center" vertical="center" wrapText="1"/>
      <protection locked="0"/>
    </xf>
    <xf numFmtId="167" fontId="77" fillId="23" borderId="14" xfId="235" applyNumberFormat="1" applyFont="1" applyFill="1" applyBorder="1" applyAlignment="1" applyProtection="1">
      <alignment horizontal="left"/>
      <protection locked="0"/>
    </xf>
    <xf numFmtId="0" fontId="0" fillId="0" borderId="0" xfId="0" applyFont="1" applyAlignment="1" applyProtection="1">
      <alignment/>
      <protection locked="0"/>
    </xf>
    <xf numFmtId="10" fontId="0" fillId="4" borderId="14" xfId="89" applyNumberFormat="1" applyFont="1" applyFill="1" applyBorder="1" applyAlignment="1" applyProtection="1">
      <alignment horizontal="right"/>
      <protection locked="0"/>
    </xf>
    <xf numFmtId="0" fontId="80" fillId="0" borderId="0" xfId="0" applyFont="1" applyAlignment="1" applyProtection="1">
      <alignment vertical="center"/>
      <protection locked="0"/>
    </xf>
    <xf numFmtId="14" fontId="0" fillId="4" borderId="31" xfId="230" applyNumberFormat="1" applyFont="1" applyFill="1" applyBorder="1" applyAlignment="1" applyProtection="1">
      <alignment horizontal="center"/>
      <protection locked="0"/>
    </xf>
    <xf numFmtId="164" fontId="0" fillId="4" borderId="31" xfId="230" applyNumberFormat="1" applyFont="1" applyFill="1" applyBorder="1" applyAlignment="1" applyProtection="1">
      <alignment horizontal="center"/>
      <protection locked="0"/>
    </xf>
    <xf numFmtId="49" fontId="36" fillId="23" borderId="33" xfId="235" applyNumberFormat="1" applyFont="1" applyFill="1" applyBorder="1" applyAlignment="1" applyProtection="1">
      <alignment horizontal="center" vertical="center" wrapText="1"/>
      <protection/>
    </xf>
    <xf numFmtId="49" fontId="36" fillId="23" borderId="14" xfId="235" applyNumberFormat="1" applyFont="1" applyFill="1" applyBorder="1" applyAlignment="1" applyProtection="1">
      <alignment horizontal="left" vertical="center" wrapText="1"/>
      <protection/>
    </xf>
    <xf numFmtId="168" fontId="10" fillId="23" borderId="14" xfId="0" applyNumberFormat="1" applyFont="1" applyFill="1" applyBorder="1" applyAlignment="1" applyProtection="1">
      <alignment horizontal="left" vertical="center" wrapText="1"/>
      <protection/>
    </xf>
    <xf numFmtId="49" fontId="10" fillId="23" borderId="14" xfId="235" applyNumberFormat="1" applyFont="1" applyFill="1" applyBorder="1" applyAlignment="1" applyProtection="1">
      <alignment horizontal="left" vertical="center" wrapText="1"/>
      <protection/>
    </xf>
    <xf numFmtId="168" fontId="45" fillId="29" borderId="0" xfId="0" applyNumberFormat="1" applyFont="1" applyFill="1" applyBorder="1" applyAlignment="1" applyProtection="1">
      <alignment horizontal="left" vertical="center" wrapText="1"/>
      <protection/>
    </xf>
    <xf numFmtId="49" fontId="77" fillId="23" borderId="14" xfId="235" applyNumberFormat="1" applyFont="1" applyFill="1" applyBorder="1" applyAlignment="1" applyProtection="1">
      <alignment horizontal="left" vertical="center" wrapText="1"/>
      <protection/>
    </xf>
    <xf numFmtId="2" fontId="77" fillId="23" borderId="32" xfId="89" applyNumberFormat="1" applyFont="1" applyFill="1" applyBorder="1" applyAlignment="1" applyProtection="1">
      <alignment horizontal="center" vertical="center"/>
      <protection/>
    </xf>
    <xf numFmtId="1" fontId="10" fillId="23" borderId="32" xfId="89" applyNumberFormat="1" applyFont="1" applyFill="1" applyBorder="1" applyAlignment="1" applyProtection="1">
      <alignment horizontal="center" vertical="center"/>
      <protection/>
    </xf>
    <xf numFmtId="164" fontId="0" fillId="4" borderId="14" xfId="233" applyNumberFormat="1" applyFont="1" applyFill="1" applyBorder="1" applyProtection="1">
      <alignment/>
      <protection locked="0"/>
    </xf>
    <xf numFmtId="49" fontId="79" fillId="23" borderId="14" xfId="233" applyNumberFormat="1" applyFont="1" applyFill="1" applyBorder="1" applyAlignment="1" applyProtection="1">
      <alignment horizontal="center" vertical="center" wrapText="1"/>
      <protection locked="0"/>
    </xf>
    <xf numFmtId="49" fontId="79" fillId="23" borderId="33" xfId="233" applyNumberFormat="1" applyFont="1" applyFill="1" applyBorder="1" applyAlignment="1" applyProtection="1">
      <alignment horizontal="left" vertical="center" wrapText="1"/>
      <protection locked="0"/>
    </xf>
    <xf numFmtId="0" fontId="2" fillId="5" borderId="0" xfId="230" applyFont="1" applyProtection="1">
      <alignment/>
      <protection locked="0"/>
    </xf>
    <xf numFmtId="49" fontId="36" fillId="23" borderId="15" xfId="233" applyNumberFormat="1" applyFont="1" applyFill="1" applyBorder="1" applyAlignment="1" applyProtection="1">
      <alignment horizontal="center" vertical="center" wrapText="1"/>
      <protection locked="0"/>
    </xf>
    <xf numFmtId="49" fontId="0" fillId="4" borderId="14" xfId="89" applyNumberFormat="1" applyFont="1" applyFill="1" applyBorder="1" applyAlignment="1" applyProtection="1">
      <alignment horizontal="right"/>
      <protection locked="0"/>
    </xf>
    <xf numFmtId="164" fontId="36" fillId="23" borderId="14" xfId="89" applyNumberFormat="1" applyFont="1" applyFill="1" applyBorder="1" applyAlignment="1" applyProtection="1">
      <alignment horizontal="center" vertical="center" wrapText="1"/>
      <protection locked="0"/>
    </xf>
    <xf numFmtId="43" fontId="36" fillId="23" borderId="14" xfId="89" applyFont="1" applyFill="1" applyBorder="1" applyAlignment="1" applyProtection="1">
      <alignment horizontal="center" vertical="center" wrapText="1"/>
      <protection locked="0"/>
    </xf>
    <xf numFmtId="0" fontId="0" fillId="31" borderId="14" xfId="230" applyFont="1" applyFill="1" applyBorder="1" applyProtection="1">
      <alignment/>
      <protection locked="0"/>
    </xf>
    <xf numFmtId="0" fontId="39" fillId="5" borderId="0" xfId="230" applyFont="1" applyProtection="1">
      <alignment/>
      <protection locked="0"/>
    </xf>
    <xf numFmtId="49" fontId="36" fillId="23" borderId="14" xfId="233" applyNumberFormat="1" applyFont="1" applyFill="1" applyBorder="1" applyAlignment="1" applyProtection="1">
      <alignment horizontal="left" vertical="center" wrapText="1"/>
      <protection/>
    </xf>
    <xf numFmtId="49" fontId="10" fillId="23" borderId="14" xfId="233" applyNumberFormat="1" applyFont="1" applyFill="1" applyBorder="1" applyAlignment="1" applyProtection="1">
      <alignment horizontal="left" vertical="center" wrapText="1" indent="1"/>
      <protection/>
    </xf>
    <xf numFmtId="164" fontId="36" fillId="23" borderId="14" xfId="89" applyNumberFormat="1" applyFont="1" applyFill="1" applyBorder="1" applyAlignment="1" applyProtection="1">
      <alignment horizontal="center" vertical="center" wrapText="1"/>
      <protection/>
    </xf>
    <xf numFmtId="49" fontId="36" fillId="23" borderId="14" xfId="233" applyNumberFormat="1" applyFont="1" applyFill="1" applyBorder="1" applyAlignment="1" applyProtection="1">
      <alignment horizontal="left" wrapText="1"/>
      <protection/>
    </xf>
    <xf numFmtId="43" fontId="38" fillId="7" borderId="14" xfId="89" applyNumberFormat="1" applyFont="1" applyFill="1" applyBorder="1" applyAlignment="1" applyProtection="1">
      <alignment/>
      <protection/>
    </xf>
    <xf numFmtId="2" fontId="36" fillId="23" borderId="14" xfId="89" applyNumberFormat="1" applyFont="1" applyFill="1" applyBorder="1" applyAlignment="1" applyProtection="1">
      <alignment horizontal="center" vertical="center" wrapText="1"/>
      <protection/>
    </xf>
    <xf numFmtId="2" fontId="37" fillId="7" borderId="14" xfId="89" applyNumberFormat="1" applyFont="1" applyFill="1" applyBorder="1" applyAlignment="1" applyProtection="1">
      <alignment/>
      <protection/>
    </xf>
    <xf numFmtId="43" fontId="37" fillId="7" borderId="14" xfId="89" applyFont="1" applyFill="1" applyBorder="1" applyAlignment="1" applyProtection="1">
      <alignment/>
      <protection/>
    </xf>
    <xf numFmtId="49" fontId="79" fillId="23" borderId="14" xfId="233" applyNumberFormat="1" applyFont="1" applyFill="1" applyBorder="1" applyAlignment="1" applyProtection="1">
      <alignment horizontal="center" vertical="center" wrapText="1"/>
      <protection/>
    </xf>
    <xf numFmtId="0" fontId="40" fillId="0" borderId="0" xfId="0" applyNumberFormat="1" applyFont="1" applyFill="1" applyAlignment="1" applyProtection="1">
      <alignment horizontal="center" wrapText="1"/>
      <protection/>
    </xf>
    <xf numFmtId="0" fontId="40" fillId="31" borderId="0" xfId="0" applyNumberFormat="1" applyFont="1" applyFill="1" applyAlignment="1" applyProtection="1">
      <alignment/>
      <protection/>
    </xf>
    <xf numFmtId="0" fontId="40" fillId="33" borderId="0" xfId="0" applyNumberFormat="1" applyFont="1" applyFill="1" applyAlignment="1" applyProtection="1">
      <alignment/>
      <protection/>
    </xf>
    <xf numFmtId="49" fontId="79" fillId="23" borderId="28" xfId="233" applyNumberFormat="1" applyFont="1" applyFill="1" applyBorder="1" applyAlignment="1" applyProtection="1">
      <alignment horizontal="left" vertical="center" wrapText="1"/>
      <protection/>
    </xf>
    <xf numFmtId="10" fontId="2" fillId="7" borderId="14" xfId="243" applyNumberFormat="1" applyFont="1" applyFill="1" applyBorder="1" applyAlignment="1">
      <alignment horizontal="right"/>
    </xf>
    <xf numFmtId="49" fontId="36" fillId="23" borderId="26" xfId="230" applyNumberFormat="1" applyFont="1" applyFill="1" applyBorder="1" applyAlignment="1" applyProtection="1">
      <alignment horizontal="center" vertical="center" wrapText="1"/>
      <protection/>
    </xf>
    <xf numFmtId="14" fontId="0" fillId="4" borderId="14" xfId="233" applyNumberFormat="1" applyFont="1" applyFill="1" applyBorder="1" applyAlignment="1" applyProtection="1">
      <alignment horizontal="center"/>
      <protection locked="0"/>
    </xf>
    <xf numFmtId="14" fontId="0" fillId="32" borderId="14" xfId="233" applyNumberFormat="1" applyFont="1" applyFill="1" applyBorder="1" applyAlignment="1" applyProtection="1">
      <alignment horizontal="center"/>
      <protection locked="0"/>
    </xf>
    <xf numFmtId="166" fontId="2" fillId="7" borderId="14" xfId="89" applyNumberFormat="1" applyFont="1" applyFill="1" applyBorder="1" applyAlignment="1" applyProtection="1">
      <alignment horizontal="right"/>
      <protection locked="0"/>
    </xf>
    <xf numFmtId="166" fontId="0" fillId="7" borderId="14" xfId="89" applyNumberFormat="1" applyFont="1" applyFill="1" applyBorder="1" applyAlignment="1" applyProtection="1">
      <alignment horizontal="right"/>
      <protection locked="0"/>
    </xf>
    <xf numFmtId="2" fontId="0" fillId="4" borderId="14" xfId="89" applyNumberFormat="1" applyFont="1" applyFill="1" applyBorder="1" applyAlignment="1" applyProtection="1">
      <alignment horizontal="right"/>
      <protection locked="0"/>
    </xf>
    <xf numFmtId="171" fontId="0" fillId="4" borderId="14" xfId="233" applyNumberFormat="1" applyFont="1" applyFill="1" applyBorder="1" applyAlignment="1" applyProtection="1">
      <alignment horizontal="left" wrapText="1"/>
      <protection locked="0"/>
    </xf>
    <xf numFmtId="171" fontId="0" fillId="32" borderId="14" xfId="233" applyNumberFormat="1" applyFont="1" applyFill="1" applyBorder="1" applyAlignment="1" applyProtection="1">
      <alignment horizontal="left" wrapText="1"/>
      <protection locked="0"/>
    </xf>
    <xf numFmtId="9" fontId="0" fillId="4" borderId="14" xfId="243" applyFont="1" applyFill="1" applyBorder="1" applyAlignment="1" applyProtection="1">
      <alignment/>
      <protection locked="0"/>
    </xf>
    <xf numFmtId="164" fontId="0" fillId="4" borderId="14" xfId="233" applyNumberFormat="1" applyFill="1" applyBorder="1" applyProtection="1">
      <alignment/>
      <protection locked="0"/>
    </xf>
    <xf numFmtId="164" fontId="0" fillId="4" borderId="14" xfId="237" applyNumberFormat="1" applyFill="1" applyBorder="1" applyAlignment="1" applyProtection="1">
      <alignment horizontal="right"/>
      <protection locked="0"/>
    </xf>
    <xf numFmtId="171" fontId="0" fillId="4" borderId="14" xfId="233" applyNumberFormat="1" applyFont="1" applyFill="1" applyBorder="1" applyAlignment="1" applyProtection="1">
      <alignment horizontal="left" vertical="top" wrapText="1"/>
      <protection locked="0"/>
    </xf>
    <xf numFmtId="171" fontId="0" fillId="4" borderId="14" xfId="233" applyNumberFormat="1" applyFont="1" applyFill="1" applyBorder="1" applyAlignment="1" applyProtection="1">
      <alignment vertical="top"/>
      <protection locked="0"/>
    </xf>
    <xf numFmtId="171" fontId="0" fillId="28" borderId="14" xfId="233" applyNumberFormat="1" applyFont="1" applyFill="1" applyBorder="1" applyAlignment="1" applyProtection="1">
      <alignment vertical="top"/>
      <protection/>
    </xf>
    <xf numFmtId="0" fontId="0" fillId="5" borderId="0" xfId="233" applyAlignment="1" applyProtection="1">
      <alignment vertical="top"/>
      <protection locked="0"/>
    </xf>
    <xf numFmtId="167" fontId="0" fillId="4" borderId="14" xfId="235" applyNumberFormat="1" applyFont="1" applyFill="1" applyBorder="1" applyAlignment="1" applyProtection="1">
      <alignment horizontal="center" vertical="top"/>
      <protection locked="0"/>
    </xf>
    <xf numFmtId="0" fontId="2" fillId="0" borderId="0" xfId="0" applyFont="1" applyAlignment="1" applyProtection="1">
      <alignment/>
      <protection locked="0"/>
    </xf>
    <xf numFmtId="1" fontId="0" fillId="4" borderId="14" xfId="237" applyNumberFormat="1" applyFill="1" applyBorder="1" applyAlignment="1" applyProtection="1">
      <alignment horizontal="right"/>
      <protection locked="0"/>
    </xf>
    <xf numFmtId="3" fontId="0" fillId="4" borderId="14" xfId="233" applyNumberFormat="1" applyFont="1" applyFill="1" applyBorder="1" applyAlignment="1" applyProtection="1">
      <alignment vertical="top"/>
      <protection locked="0"/>
    </xf>
    <xf numFmtId="14" fontId="9" fillId="4" borderId="16" xfId="228" applyNumberFormat="1" applyFont="1" applyFill="1" applyBorder="1" applyAlignment="1">
      <alignment/>
      <protection/>
    </xf>
    <xf numFmtId="14" fontId="0" fillId="4" borderId="16" xfId="227" applyNumberFormat="1" applyFill="1" applyBorder="1" applyAlignment="1">
      <alignment/>
      <protection/>
    </xf>
    <xf numFmtId="14" fontId="0" fillId="4" borderId="31" xfId="227" applyNumberFormat="1" applyFill="1" applyBorder="1" applyAlignment="1">
      <alignment/>
      <protection/>
    </xf>
    <xf numFmtId="0" fontId="10" fillId="23" borderId="0" xfId="230" applyFont="1" applyFill="1" applyBorder="1" applyAlignment="1">
      <alignment horizontal="right" indent="1"/>
      <protection/>
    </xf>
    <xf numFmtId="0" fontId="10" fillId="23" borderId="34" xfId="230" applyFont="1" applyFill="1" applyBorder="1" applyAlignment="1">
      <alignment horizontal="right" indent="1"/>
      <protection/>
    </xf>
    <xf numFmtId="0" fontId="0" fillId="0" borderId="0" xfId="228" applyFont="1" applyFill="1" applyBorder="1" applyAlignment="1" applyProtection="1">
      <alignment/>
      <protection/>
    </xf>
    <xf numFmtId="0" fontId="0" fillId="5" borderId="0" xfId="228" applyBorder="1" applyAlignment="1">
      <alignment/>
      <protection/>
    </xf>
    <xf numFmtId="0" fontId="0" fillId="4" borderId="15" xfId="230" applyFont="1" applyFill="1" applyBorder="1" applyAlignment="1" applyProtection="1">
      <alignment horizontal="left"/>
      <protection locked="0"/>
    </xf>
    <xf numFmtId="0" fontId="0" fillId="4" borderId="16" xfId="230" applyFont="1" applyFill="1" applyBorder="1" applyAlignment="1" applyProtection="1">
      <alignment horizontal="left"/>
      <protection locked="0"/>
    </xf>
    <xf numFmtId="0" fontId="0" fillId="4" borderId="31" xfId="230" applyFont="1" applyFill="1" applyBorder="1" applyAlignment="1" applyProtection="1">
      <alignment horizontal="left"/>
      <protection locked="0"/>
    </xf>
    <xf numFmtId="0" fontId="9" fillId="0" borderId="0" xfId="228" applyFont="1" applyFill="1" applyAlignment="1">
      <alignment/>
      <protection/>
    </xf>
    <xf numFmtId="0" fontId="0" fillId="0" borderId="0" xfId="227" applyFill="1" applyAlignment="1">
      <alignment/>
      <protection/>
    </xf>
    <xf numFmtId="0" fontId="9" fillId="4" borderId="16" xfId="228" applyFont="1" applyFill="1" applyBorder="1" applyAlignment="1">
      <alignment/>
      <protection/>
    </xf>
    <xf numFmtId="0" fontId="0" fillId="4" borderId="16" xfId="227" applyFill="1" applyBorder="1" applyAlignment="1">
      <alignment/>
      <protection/>
    </xf>
    <xf numFmtId="0" fontId="0" fillId="4" borderId="31" xfId="227" applyFill="1" applyBorder="1" applyAlignment="1">
      <alignment/>
      <protection/>
    </xf>
    <xf numFmtId="49" fontId="9" fillId="4" borderId="16" xfId="228" applyNumberFormat="1" applyFont="1" applyFill="1" applyBorder="1" applyAlignment="1">
      <alignment horizontal="right"/>
      <protection/>
    </xf>
    <xf numFmtId="49" fontId="0" fillId="4" borderId="16" xfId="227" applyNumberFormat="1" applyFont="1" applyFill="1" applyBorder="1" applyAlignment="1">
      <alignment horizontal="right"/>
      <protection/>
    </xf>
    <xf numFmtId="49" fontId="0" fillId="4" borderId="31" xfId="227" applyNumberFormat="1" applyFont="1" applyFill="1" applyBorder="1" applyAlignment="1">
      <alignment horizontal="right"/>
      <protection/>
    </xf>
    <xf numFmtId="0" fontId="13" fillId="4" borderId="15" xfId="168" applyFill="1" applyBorder="1" applyAlignment="1" applyProtection="1">
      <alignment horizontal="left"/>
      <protection locked="0"/>
    </xf>
    <xf numFmtId="0" fontId="0" fillId="4" borderId="16" xfId="231" applyFill="1" applyBorder="1" applyAlignment="1" applyProtection="1">
      <alignment horizontal="left"/>
      <protection locked="0"/>
    </xf>
    <xf numFmtId="0" fontId="0" fillId="4" borderId="31" xfId="231" applyFill="1" applyBorder="1" applyAlignment="1" applyProtection="1">
      <alignment horizontal="left"/>
      <protection locked="0"/>
    </xf>
    <xf numFmtId="0" fontId="0" fillId="4" borderId="14" xfId="230" applyFont="1" applyFill="1" applyBorder="1" applyAlignment="1" applyProtection="1">
      <alignment horizontal="left"/>
      <protection locked="0"/>
    </xf>
    <xf numFmtId="0" fontId="0" fillId="32" borderId="15" xfId="230" applyFont="1" applyFill="1" applyBorder="1" applyAlignment="1" applyProtection="1">
      <alignment horizontal="left"/>
      <protection locked="0"/>
    </xf>
    <xf numFmtId="0" fontId="0" fillId="32" borderId="16" xfId="230" applyFont="1" applyFill="1" applyBorder="1" applyAlignment="1" applyProtection="1">
      <alignment horizontal="left"/>
      <protection locked="0"/>
    </xf>
    <xf numFmtId="0" fontId="0" fillId="32" borderId="16" xfId="230" applyFill="1" applyBorder="1" applyAlignment="1">
      <alignment/>
      <protection/>
    </xf>
    <xf numFmtId="0" fontId="0" fillId="32" borderId="31" xfId="230" applyFill="1" applyBorder="1" applyAlignment="1">
      <alignment/>
      <protection/>
    </xf>
    <xf numFmtId="0" fontId="0" fillId="32" borderId="31" xfId="230" applyFont="1" applyFill="1" applyBorder="1" applyAlignment="1" applyProtection="1">
      <alignment horizontal="left"/>
      <protection locked="0"/>
    </xf>
    <xf numFmtId="0" fontId="3" fillId="5" borderId="23" xfId="228" applyFont="1" applyBorder="1" applyAlignment="1" applyProtection="1">
      <alignment/>
      <protection locked="0"/>
    </xf>
    <xf numFmtId="0" fontId="0" fillId="5" borderId="24" xfId="228" applyBorder="1" applyAlignment="1">
      <alignment/>
      <protection/>
    </xf>
    <xf numFmtId="0" fontId="0" fillId="5" borderId="25" xfId="228" applyBorder="1" applyAlignment="1">
      <alignment/>
      <protection/>
    </xf>
    <xf numFmtId="164" fontId="2" fillId="7" borderId="20" xfId="66" applyFont="1" applyBorder="1" applyAlignment="1">
      <alignment horizontal="left"/>
      <protection/>
    </xf>
    <xf numFmtId="0" fontId="0" fillId="5" borderId="21" xfId="228" applyBorder="1" applyAlignment="1">
      <alignment/>
      <protection/>
    </xf>
    <xf numFmtId="0" fontId="0" fillId="5" borderId="22" xfId="228" applyBorder="1" applyAlignment="1">
      <alignment/>
      <protection/>
    </xf>
    <xf numFmtId="164" fontId="2" fillId="4" borderId="12" xfId="171" applyFont="1" applyFill="1" applyBorder="1" applyAlignment="1">
      <alignment horizontal="left"/>
      <protection locked="0"/>
    </xf>
    <xf numFmtId="0" fontId="0" fillId="4" borderId="0" xfId="228" applyFill="1" applyBorder="1" applyAlignment="1">
      <alignment/>
      <protection/>
    </xf>
    <xf numFmtId="0" fontId="0" fillId="4" borderId="13" xfId="228" applyFill="1" applyBorder="1" applyAlignment="1">
      <alignment/>
      <protection/>
    </xf>
    <xf numFmtId="0" fontId="8" fillId="23" borderId="0" xfId="228" applyFont="1" applyFill="1" applyBorder="1" applyAlignment="1">
      <alignment horizontal="left" wrapText="1"/>
      <protection/>
    </xf>
    <xf numFmtId="14" fontId="9" fillId="4" borderId="16" xfId="228" applyNumberFormat="1" applyFont="1" applyFill="1" applyBorder="1" applyAlignment="1">
      <alignment horizontal="right"/>
      <protection/>
    </xf>
    <xf numFmtId="14" fontId="0" fillId="4" borderId="16" xfId="227" applyNumberFormat="1" applyFont="1" applyFill="1" applyBorder="1" applyAlignment="1">
      <alignment horizontal="right"/>
      <protection/>
    </xf>
    <xf numFmtId="14" fontId="0" fillId="4" borderId="31" xfId="227" applyNumberFormat="1" applyFont="1" applyFill="1" applyBorder="1" applyAlignment="1">
      <alignment horizontal="right"/>
      <protection/>
    </xf>
    <xf numFmtId="0" fontId="8" fillId="23" borderId="33" xfId="228" applyFont="1" applyFill="1" applyBorder="1" applyAlignment="1">
      <alignment horizontal="left" wrapText="1"/>
      <protection/>
    </xf>
    <xf numFmtId="0" fontId="15" fillId="24" borderId="0" xfId="226" applyFont="1" applyFill="1" applyBorder="1" applyAlignment="1">
      <alignment horizontal="left" vertical="center"/>
      <protection/>
    </xf>
    <xf numFmtId="0" fontId="40" fillId="34" borderId="35" xfId="0" applyNumberFormat="1" applyFont="1" applyFill="1" applyBorder="1" applyAlignment="1" applyProtection="1">
      <alignment horizontal="center"/>
      <protection locked="0"/>
    </xf>
    <xf numFmtId="0" fontId="40" fillId="34" borderId="36" xfId="0" applyNumberFormat="1" applyFont="1" applyFill="1" applyBorder="1" applyAlignment="1" applyProtection="1">
      <alignment horizontal="center"/>
      <protection locked="0"/>
    </xf>
    <xf numFmtId="0" fontId="40" fillId="35" borderId="36" xfId="0" applyNumberFormat="1" applyFont="1" applyFill="1" applyBorder="1" applyAlignment="1" applyProtection="1">
      <alignment horizontal="center"/>
      <protection locked="0"/>
    </xf>
    <xf numFmtId="0" fontId="3" fillId="0" borderId="0" xfId="232" applyFont="1" applyFill="1" applyBorder="1" applyAlignment="1">
      <alignment horizontal="left" vertical="center"/>
      <protection/>
    </xf>
    <xf numFmtId="2" fontId="36" fillId="23" borderId="15" xfId="230" applyNumberFormat="1" applyFont="1" applyFill="1" applyBorder="1" applyAlignment="1" applyProtection="1">
      <alignment horizontal="center" vertical="center" wrapText="1"/>
      <protection locked="0"/>
    </xf>
    <xf numFmtId="2" fontId="36" fillId="23" borderId="16" xfId="230" applyNumberFormat="1" applyFont="1" applyFill="1" applyBorder="1" applyAlignment="1" applyProtection="1">
      <alignment horizontal="center" vertical="center" wrapText="1"/>
      <protection locked="0"/>
    </xf>
    <xf numFmtId="2" fontId="36" fillId="23" borderId="31" xfId="230" applyNumberFormat="1" applyFont="1" applyFill="1" applyBorder="1" applyAlignment="1" applyProtection="1">
      <alignment horizontal="center" vertical="center" wrapText="1"/>
      <protection locked="0"/>
    </xf>
    <xf numFmtId="0" fontId="1" fillId="0" borderId="0" xfId="230" applyFont="1" applyFill="1" applyAlignment="1">
      <alignment horizontal="left"/>
      <protection/>
    </xf>
    <xf numFmtId="0" fontId="1" fillId="0" borderId="0" xfId="230" applyFont="1" applyFill="1" applyAlignment="1">
      <alignment/>
      <protection/>
    </xf>
    <xf numFmtId="2" fontId="36" fillId="23" borderId="15" xfId="230" applyNumberFormat="1" applyFont="1" applyFill="1" applyBorder="1" applyAlignment="1" applyProtection="1">
      <alignment horizontal="center" vertical="center" wrapText="1"/>
      <protection/>
    </xf>
    <xf numFmtId="2" fontId="36" fillId="23" borderId="16" xfId="230" applyNumberFormat="1" applyFont="1" applyFill="1" applyBorder="1" applyAlignment="1" applyProtection="1">
      <alignment horizontal="center" vertical="center" wrapText="1"/>
      <protection/>
    </xf>
    <xf numFmtId="2" fontId="36" fillId="23" borderId="31" xfId="230" applyNumberFormat="1" applyFont="1" applyFill="1" applyBorder="1" applyAlignment="1" applyProtection="1">
      <alignment horizontal="center" vertical="center" wrapText="1"/>
      <protection/>
    </xf>
    <xf numFmtId="168" fontId="10" fillId="23" borderId="15" xfId="230" applyNumberFormat="1" applyFont="1" applyFill="1" applyBorder="1" applyAlignment="1" applyProtection="1" quotePrefix="1">
      <alignment horizontal="right" vertical="center" wrapText="1"/>
      <protection/>
    </xf>
    <xf numFmtId="168" fontId="10" fillId="23" borderId="31" xfId="230" applyNumberFormat="1" applyFont="1" applyFill="1" applyBorder="1" applyAlignment="1" applyProtection="1" quotePrefix="1">
      <alignment horizontal="right" vertical="center" wrapText="1"/>
      <protection/>
    </xf>
    <xf numFmtId="0" fontId="1" fillId="5" borderId="0" xfId="233" applyFont="1" applyAlignment="1" applyProtection="1">
      <alignment/>
      <protection locked="0"/>
    </xf>
    <xf numFmtId="0" fontId="3" fillId="31" borderId="0" xfId="0" applyFont="1" applyFill="1" applyAlignment="1" applyProtection="1">
      <alignment horizontal="left" vertical="top" wrapText="1"/>
      <protection/>
    </xf>
    <xf numFmtId="0" fontId="1" fillId="5" borderId="0" xfId="233" applyFont="1" applyAlignment="1">
      <alignment/>
      <protection/>
    </xf>
    <xf numFmtId="0" fontId="3" fillId="31" borderId="0" xfId="0" applyFont="1" applyFill="1" applyAlignment="1">
      <alignment horizontal="left" vertical="top" wrapText="1"/>
    </xf>
    <xf numFmtId="0" fontId="1" fillId="5" borderId="0" xfId="230" applyFont="1" applyAlignment="1" applyProtection="1">
      <alignment/>
      <protection locked="0"/>
    </xf>
    <xf numFmtId="0" fontId="3" fillId="0" borderId="0" xfId="232" applyFont="1" applyFill="1" applyBorder="1" applyAlignment="1" applyProtection="1">
      <alignment horizontal="left" vertical="center"/>
      <protection locked="0"/>
    </xf>
    <xf numFmtId="0" fontId="3" fillId="31" borderId="0" xfId="0" applyFont="1" applyFill="1" applyAlignment="1" applyProtection="1">
      <alignment horizontal="center" wrapText="1"/>
      <protection/>
    </xf>
    <xf numFmtId="0" fontId="36" fillId="29" borderId="16" xfId="233" applyFont="1" applyFill="1" applyBorder="1" applyAlignment="1" applyProtection="1">
      <alignment horizontal="right"/>
      <protection/>
    </xf>
    <xf numFmtId="0" fontId="36" fillId="29" borderId="31" xfId="233" applyFont="1" applyFill="1" applyBorder="1" applyAlignment="1" applyProtection="1">
      <alignment horizontal="right"/>
      <protection/>
    </xf>
    <xf numFmtId="49" fontId="36" fillId="23" borderId="33" xfId="235" applyNumberFormat="1" applyFont="1" applyFill="1" applyBorder="1" applyAlignment="1" applyProtection="1">
      <alignment horizontal="center" vertical="center" wrapText="1"/>
      <protection locked="0"/>
    </xf>
    <xf numFmtId="49" fontId="36" fillId="23" borderId="0" xfId="235" applyNumberFormat="1" applyFont="1" applyFill="1" applyBorder="1" applyAlignment="1" applyProtection="1">
      <alignment horizontal="center" vertical="center" wrapText="1"/>
      <protection locked="0"/>
    </xf>
    <xf numFmtId="49" fontId="36" fillId="23" borderId="15" xfId="233" applyNumberFormat="1" applyFont="1" applyFill="1" applyBorder="1" applyAlignment="1" applyProtection="1">
      <alignment horizontal="center" vertical="center" wrapText="1"/>
      <protection/>
    </xf>
    <xf numFmtId="49" fontId="36" fillId="23" borderId="16" xfId="233" applyNumberFormat="1" applyFont="1" applyFill="1" applyBorder="1" applyAlignment="1" applyProtection="1">
      <alignment horizontal="center" vertical="center" wrapText="1"/>
      <protection/>
    </xf>
    <xf numFmtId="49" fontId="36" fillId="23" borderId="31" xfId="233" applyNumberFormat="1" applyFont="1" applyFill="1" applyBorder="1" applyAlignment="1" applyProtection="1">
      <alignment horizontal="center" vertical="center" wrapText="1"/>
      <protection/>
    </xf>
    <xf numFmtId="0" fontId="40" fillId="31" borderId="0" xfId="0" applyNumberFormat="1" applyFont="1" applyFill="1" applyAlignment="1" applyProtection="1">
      <alignment horizontal="center"/>
      <protection/>
    </xf>
    <xf numFmtId="0" fontId="81" fillId="36" borderId="0" xfId="0" applyNumberFormat="1" applyFont="1" applyFill="1" applyAlignment="1" applyProtection="1">
      <alignment horizontal="center" vertical="center"/>
      <protection/>
    </xf>
    <xf numFmtId="0" fontId="40" fillId="33" borderId="0" xfId="0" applyNumberFormat="1" applyFont="1" applyFill="1" applyAlignment="1" applyProtection="1">
      <alignment horizontal="center"/>
      <protection/>
    </xf>
    <xf numFmtId="0" fontId="40" fillId="33" borderId="36" xfId="0" applyNumberFormat="1" applyFont="1" applyFill="1" applyBorder="1" applyAlignment="1" applyProtection="1">
      <alignment horizontal="center"/>
      <protection/>
    </xf>
    <xf numFmtId="0" fontId="0" fillId="5" borderId="0" xfId="230" applyAlignment="1" applyProtection="1">
      <alignment/>
      <protection locked="0"/>
    </xf>
    <xf numFmtId="0" fontId="81" fillId="37" borderId="0" xfId="0" applyNumberFormat="1" applyFont="1" applyFill="1" applyAlignment="1" applyProtection="1">
      <alignment horizontal="center" vertical="center"/>
      <protection/>
    </xf>
    <xf numFmtId="0" fontId="81" fillId="38" borderId="15" xfId="0" applyNumberFormat="1" applyFont="1" applyFill="1" applyBorder="1" applyAlignment="1" applyProtection="1">
      <alignment horizontal="center" vertical="center"/>
      <protection/>
    </xf>
    <xf numFmtId="0" fontId="81" fillId="38" borderId="16" xfId="0" applyNumberFormat="1" applyFont="1" applyFill="1" applyBorder="1" applyAlignment="1" applyProtection="1">
      <alignment horizontal="center" vertical="center"/>
      <protection/>
    </xf>
    <xf numFmtId="0" fontId="81" fillId="38" borderId="31" xfId="0" applyNumberFormat="1" applyFont="1" applyFill="1" applyBorder="1" applyAlignment="1" applyProtection="1">
      <alignment horizontal="center" vertical="center"/>
      <protection/>
    </xf>
    <xf numFmtId="0" fontId="81" fillId="39" borderId="28" xfId="0" applyNumberFormat="1" applyFont="1" applyFill="1" applyBorder="1" applyAlignment="1" applyProtection="1">
      <alignment horizontal="center" vertical="center"/>
      <protection/>
    </xf>
    <xf numFmtId="0" fontId="81" fillId="39" borderId="27" xfId="0" applyNumberFormat="1" applyFont="1" applyFill="1" applyBorder="1" applyAlignment="1" applyProtection="1">
      <alignment horizontal="center" vertical="center"/>
      <protection/>
    </xf>
    <xf numFmtId="0" fontId="40" fillId="31" borderId="35" xfId="0" applyNumberFormat="1" applyFont="1" applyFill="1" applyBorder="1" applyAlignment="1" applyProtection="1">
      <alignment horizontal="center"/>
      <protection/>
    </xf>
    <xf numFmtId="0" fontId="40" fillId="31" borderId="36" xfId="0" applyNumberFormat="1" applyFont="1" applyFill="1" applyBorder="1" applyAlignment="1" applyProtection="1">
      <alignment horizontal="center"/>
      <protection/>
    </xf>
    <xf numFmtId="167" fontId="0" fillId="4" borderId="14" xfId="230" applyNumberFormat="1" applyFont="1" applyFill="1" applyBorder="1" applyAlignment="1" applyProtection="1">
      <alignment horizontal="left"/>
      <protection locked="0"/>
    </xf>
    <xf numFmtId="168" fontId="36" fillId="23" borderId="15" xfId="230" applyNumberFormat="1" applyFont="1" applyFill="1" applyBorder="1" applyAlignment="1" quotePrefix="1">
      <alignment horizontal="left" vertical="center" wrapText="1"/>
      <protection/>
    </xf>
    <xf numFmtId="168" fontId="36" fillId="23" borderId="16" xfId="230" applyNumberFormat="1" applyFont="1" applyFill="1" applyBorder="1" applyAlignment="1" quotePrefix="1">
      <alignment horizontal="left" vertical="center" wrapText="1"/>
      <protection/>
    </xf>
    <xf numFmtId="168" fontId="36" fillId="23" borderId="31" xfId="230" applyNumberFormat="1" applyFont="1" applyFill="1" applyBorder="1" applyAlignment="1" quotePrefix="1">
      <alignment horizontal="left" vertical="center" wrapText="1"/>
      <protection/>
    </xf>
  </cellXfs>
  <cellStyles count="251">
    <cellStyle name="Normal" xfId="0"/>
    <cellStyle name="=C:\WINNT\SYSTEM32\COMMAND.COM 2"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Bad" xfId="64"/>
    <cellStyle name="Bad 2" xfId="65"/>
    <cellStyle name="Blockout" xfId="66"/>
    <cellStyle name="Blockout 2" xfId="67"/>
    <cellStyle name="Blockout 2 2" xfId="68"/>
    <cellStyle name="Blockout 2 2 2" xfId="69"/>
    <cellStyle name="Blockout 2 2 2 2" xfId="70"/>
    <cellStyle name="Blockout 2 2 3" xfId="71"/>
    <cellStyle name="Blockout 2 2 3 2" xfId="72"/>
    <cellStyle name="Blockout 2 2 4" xfId="73"/>
    <cellStyle name="Blockout 2 3" xfId="74"/>
    <cellStyle name="Blockout 2 3 2" xfId="75"/>
    <cellStyle name="Blockout 2 4" xfId="76"/>
    <cellStyle name="Blockout 2 4 2" xfId="77"/>
    <cellStyle name="Blockout 2 5" xfId="78"/>
    <cellStyle name="Blockout 3" xfId="79"/>
    <cellStyle name="Blockout 3 2" xfId="80"/>
    <cellStyle name="Blockout 3 2 2" xfId="81"/>
    <cellStyle name="Blockout 3 3" xfId="82"/>
    <cellStyle name="Blockout 3 3 2" xfId="83"/>
    <cellStyle name="Blockout 3 4" xfId="84"/>
    <cellStyle name="Calculation" xfId="85"/>
    <cellStyle name="Calculation 2" xfId="86"/>
    <cellStyle name="Check Cell" xfId="87"/>
    <cellStyle name="Check Cell 2" xfId="88"/>
    <cellStyle name="Comma" xfId="89"/>
    <cellStyle name="Comma [0]" xfId="90"/>
    <cellStyle name="Comma 10" xfId="91"/>
    <cellStyle name="Comma 10 2" xfId="92"/>
    <cellStyle name="Comma 11" xfId="93"/>
    <cellStyle name="Comma 2" xfId="94"/>
    <cellStyle name="Comma 2 2" xfId="95"/>
    <cellStyle name="Comma 2 2 2" xfId="96"/>
    <cellStyle name="Comma 2 2 2 2" xfId="97"/>
    <cellStyle name="Comma 2 2 2 2 2" xfId="98"/>
    <cellStyle name="Comma 2 2 2 3" xfId="99"/>
    <cellStyle name="Comma 2 2 3" xfId="100"/>
    <cellStyle name="Comma 2 2 3 2" xfId="101"/>
    <cellStyle name="Comma 2 2 4" xfId="102"/>
    <cellStyle name="Comma 2 2 4 2" xfId="103"/>
    <cellStyle name="Comma 2 2 5" xfId="104"/>
    <cellStyle name="Comma 2 3" xfId="105"/>
    <cellStyle name="Comma 2 3 2" xfId="106"/>
    <cellStyle name="Comma 2 3 2 2" xfId="107"/>
    <cellStyle name="Comma 2 3 3" xfId="108"/>
    <cellStyle name="Comma 2 4" xfId="109"/>
    <cellStyle name="Comma 2 4 2" xfId="110"/>
    <cellStyle name="Comma 2 5" xfId="111"/>
    <cellStyle name="Comma 2 5 2" xfId="112"/>
    <cellStyle name="Comma 2 6" xfId="113"/>
    <cellStyle name="Comma 3" xfId="114"/>
    <cellStyle name="Comma 3 2" xfId="115"/>
    <cellStyle name="Comma 3 2 2" xfId="116"/>
    <cellStyle name="Comma 3 2 2 2" xfId="117"/>
    <cellStyle name="Comma 3 2 3" xfId="118"/>
    <cellStyle name="Comma 3 3" xfId="119"/>
    <cellStyle name="Comma 3 3 2" xfId="120"/>
    <cellStyle name="Comma 3 4" xfId="121"/>
    <cellStyle name="Comma 3 4 2" xfId="122"/>
    <cellStyle name="Comma 3 5" xfId="123"/>
    <cellStyle name="Comma 4" xfId="124"/>
    <cellStyle name="Comma 4 2" xfId="125"/>
    <cellStyle name="Comma 4 2 2" xfId="126"/>
    <cellStyle name="Comma 4 3" xfId="127"/>
    <cellStyle name="Comma 4 3 2" xfId="128"/>
    <cellStyle name="Comma 4 4" xfId="129"/>
    <cellStyle name="Comma 5" xfId="130"/>
    <cellStyle name="Comma 5 2" xfId="131"/>
    <cellStyle name="Comma 5 2 2" xfId="132"/>
    <cellStyle name="Comma 5 3" xfId="133"/>
    <cellStyle name="Comma 6" xfId="134"/>
    <cellStyle name="Comma 6 2" xfId="135"/>
    <cellStyle name="Comma 6 2 2" xfId="136"/>
    <cellStyle name="Comma 6 2 2 2" xfId="137"/>
    <cellStyle name="Comma 6 2 3" xfId="138"/>
    <cellStyle name="Comma 6 3" xfId="139"/>
    <cellStyle name="Comma 6 3 2" xfId="140"/>
    <cellStyle name="Comma 6 4" xfId="141"/>
    <cellStyle name="Comma 7" xfId="142"/>
    <cellStyle name="Comma 7 2" xfId="143"/>
    <cellStyle name="Comma 7 2 2" xfId="144"/>
    <cellStyle name="Comma 7 3" xfId="145"/>
    <cellStyle name="Comma 8" xfId="146"/>
    <cellStyle name="Comma 8 2" xfId="147"/>
    <cellStyle name="Comma 8 2 2" xfId="148"/>
    <cellStyle name="Comma 8 3" xfId="149"/>
    <cellStyle name="Comma 9" xfId="150"/>
    <cellStyle name="Comma 9 2" xfId="151"/>
    <cellStyle name="Currency" xfId="152"/>
    <cellStyle name="Currency [0]" xfId="153"/>
    <cellStyle name="Currency 2" xfId="154"/>
    <cellStyle name="Currency 2 2" xfId="155"/>
    <cellStyle name="Currency 2 2 2" xfId="156"/>
    <cellStyle name="Currency 2 3" xfId="157"/>
    <cellStyle name="Currency 2 3 2" xfId="158"/>
    <cellStyle name="Currency 2 4" xfId="159"/>
    <cellStyle name="Explanatory Text" xfId="160"/>
    <cellStyle name="Followed Hyperlink" xfId="161"/>
    <cellStyle name="Good" xfId="162"/>
    <cellStyle name="Good 2" xfId="163"/>
    <cellStyle name="Heading 1" xfId="164"/>
    <cellStyle name="Heading 2" xfId="165"/>
    <cellStyle name="Heading 3" xfId="166"/>
    <cellStyle name="Heading 4" xfId="167"/>
    <cellStyle name="Hyperlink" xfId="168"/>
    <cellStyle name="Input" xfId="169"/>
    <cellStyle name="Input 2" xfId="170"/>
    <cellStyle name="Input1" xfId="171"/>
    <cellStyle name="Input1 2" xfId="172"/>
    <cellStyle name="Input1 2 2" xfId="173"/>
    <cellStyle name="Input1 2 2 2" xfId="174"/>
    <cellStyle name="Input1 2 2 2 2" xfId="175"/>
    <cellStyle name="Input1 2 2 3" xfId="176"/>
    <cellStyle name="Input1 2 2 3 2" xfId="177"/>
    <cellStyle name="Input1 2 2 4" xfId="178"/>
    <cellStyle name="Input1 2 3" xfId="179"/>
    <cellStyle name="Input1 2 3 2" xfId="180"/>
    <cellStyle name="Input1 2 4" xfId="181"/>
    <cellStyle name="Input1 2 4 2" xfId="182"/>
    <cellStyle name="Input1 2 5" xfId="183"/>
    <cellStyle name="Input1 3" xfId="184"/>
    <cellStyle name="Input1 3 2" xfId="185"/>
    <cellStyle name="Input1 3 2 2" xfId="186"/>
    <cellStyle name="Input1 3 3" xfId="187"/>
    <cellStyle name="Input1 3 3 2" xfId="188"/>
    <cellStyle name="Input1 3 4" xfId="189"/>
    <cellStyle name="Input1 4" xfId="190"/>
    <cellStyle name="Input1 4 2" xfId="191"/>
    <cellStyle name="Input2" xfId="192"/>
    <cellStyle name="Input2 2" xfId="193"/>
    <cellStyle name="Input2 2 2" xfId="194"/>
    <cellStyle name="Input3" xfId="195"/>
    <cellStyle name="Input3 2" xfId="196"/>
    <cellStyle name="Input3 2 2" xfId="197"/>
    <cellStyle name="Input3 2 2 2" xfId="198"/>
    <cellStyle name="Input3 2 2 2 2" xfId="199"/>
    <cellStyle name="Input3 2 2 3" xfId="200"/>
    <cellStyle name="Input3 2 2 3 2" xfId="201"/>
    <cellStyle name="Input3 2 2 4" xfId="202"/>
    <cellStyle name="Input3 2 3" xfId="203"/>
    <cellStyle name="Input3 2 3 2" xfId="204"/>
    <cellStyle name="Input3 2 4" xfId="205"/>
    <cellStyle name="Input3 2 4 2" xfId="206"/>
    <cellStyle name="Input3 2 5" xfId="207"/>
    <cellStyle name="Input3 3" xfId="208"/>
    <cellStyle name="Input3 3 2" xfId="209"/>
    <cellStyle name="Input3 3 2 2" xfId="210"/>
    <cellStyle name="Input3 3 3" xfId="211"/>
    <cellStyle name="Input3 3 3 2" xfId="212"/>
    <cellStyle name="Input3 3 4" xfId="213"/>
    <cellStyle name="Linked Cell" xfId="214"/>
    <cellStyle name="Neutral" xfId="215"/>
    <cellStyle name="Neutral 2" xfId="216"/>
    <cellStyle name="Normal 2" xfId="217"/>
    <cellStyle name="Normal 2 2" xfId="218"/>
    <cellStyle name="Normal 2 4 3" xfId="219"/>
    <cellStyle name="Normal 3" xfId="220"/>
    <cellStyle name="Normal 3 2" xfId="221"/>
    <cellStyle name="Normal 3 2 2" xfId="222"/>
    <cellStyle name="Normal 4" xfId="223"/>
    <cellStyle name="Normal 5" xfId="224"/>
    <cellStyle name="Normal 6" xfId="225"/>
    <cellStyle name="Normal_2010 06 02 - Urgent RIN for Vic DNSPs revised proposals" xfId="226"/>
    <cellStyle name="Normal_2010 06 22 - AA - Scheme Templates for data collection" xfId="227"/>
    <cellStyle name="Normal_2010 06 22 - IE - Scheme Template for data collection" xfId="228"/>
    <cellStyle name="Normal_Book1" xfId="229"/>
    <cellStyle name="Normal_D11 2371025  Financial information - 2012 Draft RIN - Ausgrid" xfId="230"/>
    <cellStyle name="Normal_D11 2371025  Financial information - 2012 Draft RIN - Ausgrid 2" xfId="231"/>
    <cellStyle name="Normal_D12 1569  Opex, DMIS, EBSS - 2012 draft RIN - Ausgrid" xfId="232"/>
    <cellStyle name="Normal_D12 16703  Overheads, Avoided Cost, ACS, Demand and Revenue - 2012 draft RIN - Ausgrid" xfId="233"/>
    <cellStyle name="Normal_D12 16703  Overheads, Avoided Cost, ACS, Demand and Revenue - 2012 draft RIN - Ausgrid 2" xfId="234"/>
    <cellStyle name="Normal_Sheet1" xfId="235"/>
    <cellStyle name="Normal_Sheet1 2" xfId="236"/>
    <cellStyle name="Normal_Sheet1 2 2" xfId="237"/>
    <cellStyle name="Note" xfId="238"/>
    <cellStyle name="Note 2" xfId="239"/>
    <cellStyle name="Note 2 2" xfId="240"/>
    <cellStyle name="Output" xfId="241"/>
    <cellStyle name="Output 2" xfId="242"/>
    <cellStyle name="Percent" xfId="243"/>
    <cellStyle name="Percent 2" xfId="244"/>
    <cellStyle name="Percent 2 2" xfId="245"/>
    <cellStyle name="Percent 3" xfId="246"/>
    <cellStyle name="SAPDataCell" xfId="247"/>
    <cellStyle name="SAPDimensionCell" xfId="248"/>
    <cellStyle name="SAPHierarchyCell0" xfId="249"/>
    <cellStyle name="SAPHierarchyCell1" xfId="250"/>
    <cellStyle name="SAPHierarchyCell2" xfId="251"/>
    <cellStyle name="SAPHierarchyCell3" xfId="252"/>
    <cellStyle name="SAPMemberCell" xfId="253"/>
    <cellStyle name="Style 1" xfId="254"/>
    <cellStyle name="Style 1 2" xfId="255"/>
    <cellStyle name="Style 1 2 2" xfId="256"/>
    <cellStyle name="Style 1 2 2 2" xfId="257"/>
    <cellStyle name="Style 1 3" xfId="258"/>
    <cellStyle name="Style 1 3 2" xfId="259"/>
    <cellStyle name="Style 1 4" xfId="260"/>
    <cellStyle name="Style 1 4 2" xfId="261"/>
    <cellStyle name="Title" xfId="262"/>
    <cellStyle name="Total" xfId="263"/>
    <cellStyle name="Warning Text" xfId="2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4 Shared supporting assets'!Print_Area" /><Relationship Id="rId14" Type="http://schemas.openxmlformats.org/officeDocument/2006/relationships/hyperlink" Target="#'4 Recovered capital'!Print_Area" /><Relationship Id="rId15" Type="http://schemas.openxmlformats.org/officeDocument/2006/relationships/hyperlink" Target="#'3.3 Depreciation amortisation'!Print_Area" /><Relationship Id="rId16" Type="http://schemas.openxmlformats.org/officeDocument/2006/relationships/hyperlink" Target="#'5.1 Exempt WAP services'!Print_Area" /><Relationship Id="rId17" Type="http://schemas.openxmlformats.org/officeDocument/2006/relationships/hyperlink" Target="#'3.2 Pipeline asset impairment'!Print_Area" /><Relationship Id="rId18" Type="http://schemas.openxmlformats.org/officeDocument/2006/relationships/hyperlink" Target="#'4.1 Pipelines capex'!Print_Area" /><Relationship Id="rId19" Type="http://schemas.openxmlformats.org/officeDocument/2006/relationships/hyperlink" Target="#'Amendment record'!A1" /><Relationship Id="rId20" Type="http://schemas.openxmlformats.org/officeDocument/2006/relationships/hyperlink" Target="#Summary!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9.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5</xdr:row>
      <xdr:rowOff>19050</xdr:rowOff>
    </xdr:from>
    <xdr:to>
      <xdr:col>4</xdr:col>
      <xdr:colOff>266700</xdr:colOff>
      <xdr:row>7</xdr:row>
      <xdr:rowOff>161925</xdr:rowOff>
    </xdr:to>
    <xdr:sp>
      <xdr:nvSpPr>
        <xdr:cNvPr id="1" name="AutoShape 15">
          <a:hlinkClick r:id="rId1"/>
        </xdr:cNvPr>
        <xdr:cNvSpPr>
          <a:spLocks/>
        </xdr:cNvSpPr>
      </xdr:nvSpPr>
      <xdr:spPr>
        <a:xfrm>
          <a:off x="752475" y="1152525"/>
          <a:ext cx="2533650" cy="523875"/>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19050</xdr:colOff>
      <xdr:row>13</xdr:row>
      <xdr:rowOff>114300</xdr:rowOff>
    </xdr:from>
    <xdr:to>
      <xdr:col>4</xdr:col>
      <xdr:colOff>304800</xdr:colOff>
      <xdr:row>16</xdr:row>
      <xdr:rowOff>95250</xdr:rowOff>
    </xdr:to>
    <xdr:sp>
      <xdr:nvSpPr>
        <xdr:cNvPr id="2" name="AutoShape 2">
          <a:hlinkClick r:id="rId2"/>
        </xdr:cNvPr>
        <xdr:cNvSpPr>
          <a:spLocks/>
        </xdr:cNvSpPr>
      </xdr:nvSpPr>
      <xdr:spPr>
        <a:xfrm>
          <a:off x="809625" y="2771775"/>
          <a:ext cx="2514600"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2</xdr:col>
      <xdr:colOff>9525</xdr:colOff>
      <xdr:row>21</xdr:row>
      <xdr:rowOff>57150</xdr:rowOff>
    </xdr:from>
    <xdr:to>
      <xdr:col>4</xdr:col>
      <xdr:colOff>304800</xdr:colOff>
      <xdr:row>24</xdr:row>
      <xdr:rowOff>19050</xdr:rowOff>
    </xdr:to>
    <xdr:sp>
      <xdr:nvSpPr>
        <xdr:cNvPr id="3" name="AutoShape 2">
          <a:hlinkClick r:id="rId3"/>
        </xdr:cNvPr>
        <xdr:cNvSpPr>
          <a:spLocks/>
        </xdr:cNvSpPr>
      </xdr:nvSpPr>
      <xdr:spPr>
        <a:xfrm>
          <a:off x="800100" y="42481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409575</xdr:colOff>
      <xdr:row>33</xdr:row>
      <xdr:rowOff>38100</xdr:rowOff>
    </xdr:from>
    <xdr:to>
      <xdr:col>4</xdr:col>
      <xdr:colOff>704850</xdr:colOff>
      <xdr:row>35</xdr:row>
      <xdr:rowOff>180975</xdr:rowOff>
    </xdr:to>
    <xdr:sp>
      <xdr:nvSpPr>
        <xdr:cNvPr id="4" name="AutoShape 2">
          <a:hlinkClick r:id="rId4"/>
        </xdr:cNvPr>
        <xdr:cNvSpPr>
          <a:spLocks/>
        </xdr:cNvSpPr>
      </xdr:nvSpPr>
      <xdr:spPr>
        <a:xfrm>
          <a:off x="1200150" y="6524625"/>
          <a:ext cx="252412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438150</xdr:colOff>
      <xdr:row>29</xdr:row>
      <xdr:rowOff>57150</xdr:rowOff>
    </xdr:from>
    <xdr:to>
      <xdr:col>4</xdr:col>
      <xdr:colOff>714375</xdr:colOff>
      <xdr:row>32</xdr:row>
      <xdr:rowOff>9525</xdr:rowOff>
    </xdr:to>
    <xdr:sp>
      <xdr:nvSpPr>
        <xdr:cNvPr id="5" name="AutoShape 2">
          <a:hlinkClick r:id="rId5"/>
        </xdr:cNvPr>
        <xdr:cNvSpPr>
          <a:spLocks/>
        </xdr:cNvSpPr>
      </xdr:nvSpPr>
      <xdr:spPr>
        <a:xfrm>
          <a:off x="1228725" y="5781675"/>
          <a:ext cx="250507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419100</xdr:colOff>
      <xdr:row>17</xdr:row>
      <xdr:rowOff>95250</xdr:rowOff>
    </xdr:from>
    <xdr:to>
      <xdr:col>4</xdr:col>
      <xdr:colOff>714375</xdr:colOff>
      <xdr:row>20</xdr:row>
      <xdr:rowOff>0</xdr:rowOff>
    </xdr:to>
    <xdr:sp>
      <xdr:nvSpPr>
        <xdr:cNvPr id="6" name="AutoShape 2">
          <a:hlinkClick r:id="rId6"/>
        </xdr:cNvPr>
        <xdr:cNvSpPr>
          <a:spLocks/>
        </xdr:cNvSpPr>
      </xdr:nvSpPr>
      <xdr:spPr>
        <a:xfrm>
          <a:off x="1209675" y="3514725"/>
          <a:ext cx="25241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419100</xdr:colOff>
      <xdr:row>37</xdr:row>
      <xdr:rowOff>28575</xdr:rowOff>
    </xdr:from>
    <xdr:to>
      <xdr:col>4</xdr:col>
      <xdr:colOff>714375</xdr:colOff>
      <xdr:row>39</xdr:row>
      <xdr:rowOff>190500</xdr:rowOff>
    </xdr:to>
    <xdr:sp>
      <xdr:nvSpPr>
        <xdr:cNvPr id="7" name="AutoShape 2">
          <a:hlinkClick r:id="rId7"/>
        </xdr:cNvPr>
        <xdr:cNvSpPr>
          <a:spLocks/>
        </xdr:cNvSpPr>
      </xdr:nvSpPr>
      <xdr:spPr>
        <a:xfrm>
          <a:off x="1209675" y="72771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6</xdr:col>
      <xdr:colOff>47625</xdr:colOff>
      <xdr:row>5</xdr:row>
      <xdr:rowOff>38100</xdr:rowOff>
    </xdr:from>
    <xdr:to>
      <xdr:col>8</xdr:col>
      <xdr:colOff>352425</xdr:colOff>
      <xdr:row>7</xdr:row>
      <xdr:rowOff>152400</xdr:rowOff>
    </xdr:to>
    <xdr:sp>
      <xdr:nvSpPr>
        <xdr:cNvPr id="8" name="AutoShape 2">
          <a:hlinkClick r:id="rId8"/>
        </xdr:cNvPr>
        <xdr:cNvSpPr>
          <a:spLocks/>
        </xdr:cNvSpPr>
      </xdr:nvSpPr>
      <xdr:spPr>
        <a:xfrm>
          <a:off x="4448175" y="1171575"/>
          <a:ext cx="2533650"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123825</xdr:colOff>
      <xdr:row>32</xdr:row>
      <xdr:rowOff>95250</xdr:rowOff>
    </xdr:from>
    <xdr:to>
      <xdr:col>8</xdr:col>
      <xdr:colOff>390525</xdr:colOff>
      <xdr:row>35</xdr:row>
      <xdr:rowOff>76200</xdr:rowOff>
    </xdr:to>
    <xdr:sp>
      <xdr:nvSpPr>
        <xdr:cNvPr id="9" name="AutoShape 2">
          <a:hlinkClick r:id="rId9"/>
        </xdr:cNvPr>
        <xdr:cNvSpPr>
          <a:spLocks noChangeAspect="1"/>
        </xdr:cNvSpPr>
      </xdr:nvSpPr>
      <xdr:spPr>
        <a:xfrm>
          <a:off x="4524375" y="6391275"/>
          <a:ext cx="2495550"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85725</xdr:colOff>
      <xdr:row>39</xdr:row>
      <xdr:rowOff>133350</xdr:rowOff>
    </xdr:from>
    <xdr:to>
      <xdr:col>8</xdr:col>
      <xdr:colOff>390525</xdr:colOff>
      <xdr:row>42</xdr:row>
      <xdr:rowOff>38100</xdr:rowOff>
    </xdr:to>
    <xdr:sp>
      <xdr:nvSpPr>
        <xdr:cNvPr id="10" name="AutoShape 2">
          <a:hlinkClick r:id="rId10"/>
        </xdr:cNvPr>
        <xdr:cNvSpPr>
          <a:spLocks/>
        </xdr:cNvSpPr>
      </xdr:nvSpPr>
      <xdr:spPr>
        <a:xfrm>
          <a:off x="4486275" y="7762875"/>
          <a:ext cx="2533650"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6</xdr:col>
      <xdr:colOff>314325</xdr:colOff>
      <xdr:row>8</xdr:row>
      <xdr:rowOff>180975</xdr:rowOff>
    </xdr:from>
    <xdr:to>
      <xdr:col>8</xdr:col>
      <xdr:colOff>581025</xdr:colOff>
      <xdr:row>11</xdr:row>
      <xdr:rowOff>133350</xdr:rowOff>
    </xdr:to>
    <xdr:sp>
      <xdr:nvSpPr>
        <xdr:cNvPr id="11" name="AutoShape 2">
          <a:hlinkClick r:id="rId11"/>
        </xdr:cNvPr>
        <xdr:cNvSpPr>
          <a:spLocks/>
        </xdr:cNvSpPr>
      </xdr:nvSpPr>
      <xdr:spPr>
        <a:xfrm>
          <a:off x="4714875" y="1885950"/>
          <a:ext cx="2495550"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438150</xdr:colOff>
      <xdr:row>25</xdr:row>
      <xdr:rowOff>47625</xdr:rowOff>
    </xdr:from>
    <xdr:to>
      <xdr:col>4</xdr:col>
      <xdr:colOff>723900</xdr:colOff>
      <xdr:row>27</xdr:row>
      <xdr:rowOff>161925</xdr:rowOff>
    </xdr:to>
    <xdr:sp>
      <xdr:nvSpPr>
        <xdr:cNvPr id="12" name="AutoShape 2">
          <a:hlinkClick r:id="rId12"/>
        </xdr:cNvPr>
        <xdr:cNvSpPr>
          <a:spLocks/>
        </xdr:cNvSpPr>
      </xdr:nvSpPr>
      <xdr:spPr>
        <a:xfrm>
          <a:off x="1228725" y="5010150"/>
          <a:ext cx="2514600"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314325</xdr:colOff>
      <xdr:row>21</xdr:row>
      <xdr:rowOff>9525</xdr:rowOff>
    </xdr:from>
    <xdr:to>
      <xdr:col>8</xdr:col>
      <xdr:colOff>581025</xdr:colOff>
      <xdr:row>24</xdr:row>
      <xdr:rowOff>0</xdr:rowOff>
    </xdr:to>
    <xdr:sp>
      <xdr:nvSpPr>
        <xdr:cNvPr id="13" name="AutoShape 2">
          <a:hlinkClick r:id="rId13"/>
        </xdr:cNvPr>
        <xdr:cNvSpPr>
          <a:spLocks/>
        </xdr:cNvSpPr>
      </xdr:nvSpPr>
      <xdr:spPr>
        <a:xfrm>
          <a:off x="4714875" y="4200525"/>
          <a:ext cx="2495550"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95250</xdr:colOff>
      <xdr:row>25</xdr:row>
      <xdr:rowOff>76200</xdr:rowOff>
    </xdr:from>
    <xdr:to>
      <xdr:col>8</xdr:col>
      <xdr:colOff>390525</xdr:colOff>
      <xdr:row>28</xdr:row>
      <xdr:rowOff>38100</xdr:rowOff>
    </xdr:to>
    <xdr:sp>
      <xdr:nvSpPr>
        <xdr:cNvPr id="14" name="AutoShape 2">
          <a:hlinkClick r:id="rId14"/>
        </xdr:cNvPr>
        <xdr:cNvSpPr>
          <a:spLocks/>
        </xdr:cNvSpPr>
      </xdr:nvSpPr>
      <xdr:spPr>
        <a:xfrm>
          <a:off x="4495800" y="5038725"/>
          <a:ext cx="2524125"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314325</xdr:colOff>
      <xdr:row>16</xdr:row>
      <xdr:rowOff>114300</xdr:rowOff>
    </xdr:from>
    <xdr:to>
      <xdr:col>8</xdr:col>
      <xdr:colOff>600075</xdr:colOff>
      <xdr:row>19</xdr:row>
      <xdr:rowOff>95250</xdr:rowOff>
    </xdr:to>
    <xdr:sp>
      <xdr:nvSpPr>
        <xdr:cNvPr id="15" name="AutoShape 2">
          <a:hlinkClick r:id="rId15"/>
        </xdr:cNvPr>
        <xdr:cNvSpPr>
          <a:spLocks/>
        </xdr:cNvSpPr>
      </xdr:nvSpPr>
      <xdr:spPr>
        <a:xfrm>
          <a:off x="4714875" y="3343275"/>
          <a:ext cx="2514600"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 amortisation</a:t>
          </a:r>
        </a:p>
      </xdr:txBody>
    </xdr:sp>
    <xdr:clientData/>
  </xdr:twoCellAnchor>
  <xdr:twoCellAnchor>
    <xdr:from>
      <xdr:col>6</xdr:col>
      <xdr:colOff>438150</xdr:colOff>
      <xdr:row>35</xdr:row>
      <xdr:rowOff>190500</xdr:rowOff>
    </xdr:from>
    <xdr:to>
      <xdr:col>8</xdr:col>
      <xdr:colOff>723900</xdr:colOff>
      <xdr:row>38</xdr:row>
      <xdr:rowOff>114300</xdr:rowOff>
    </xdr:to>
    <xdr:sp>
      <xdr:nvSpPr>
        <xdr:cNvPr id="16" name="AutoShape 2">
          <a:hlinkClick r:id="rId16"/>
        </xdr:cNvPr>
        <xdr:cNvSpPr>
          <a:spLocks/>
        </xdr:cNvSpPr>
      </xdr:nvSpPr>
      <xdr:spPr>
        <a:xfrm>
          <a:off x="4838700" y="7058025"/>
          <a:ext cx="2514600"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6</xdr:col>
      <xdr:colOff>314325</xdr:colOff>
      <xdr:row>12</xdr:row>
      <xdr:rowOff>104775</xdr:rowOff>
    </xdr:from>
    <xdr:to>
      <xdr:col>8</xdr:col>
      <xdr:colOff>600075</xdr:colOff>
      <xdr:row>15</xdr:row>
      <xdr:rowOff>38100</xdr:rowOff>
    </xdr:to>
    <xdr:sp>
      <xdr:nvSpPr>
        <xdr:cNvPr id="17" name="AutoShape 2">
          <a:hlinkClick r:id="rId17"/>
        </xdr:cNvPr>
        <xdr:cNvSpPr>
          <a:spLocks/>
        </xdr:cNvSpPr>
      </xdr:nvSpPr>
      <xdr:spPr>
        <a:xfrm>
          <a:off x="4714875" y="2571750"/>
          <a:ext cx="2514600"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438150</xdr:colOff>
      <xdr:row>29</xdr:row>
      <xdr:rowOff>0</xdr:rowOff>
    </xdr:from>
    <xdr:to>
      <xdr:col>8</xdr:col>
      <xdr:colOff>723900</xdr:colOff>
      <xdr:row>31</xdr:row>
      <xdr:rowOff>152400</xdr:rowOff>
    </xdr:to>
    <xdr:sp>
      <xdr:nvSpPr>
        <xdr:cNvPr id="18" name="AutoShape 2">
          <a:hlinkClick r:id="rId18"/>
        </xdr:cNvPr>
        <xdr:cNvSpPr>
          <a:spLocks/>
        </xdr:cNvSpPr>
      </xdr:nvSpPr>
      <xdr:spPr>
        <a:xfrm>
          <a:off x="4838700" y="5724525"/>
          <a:ext cx="251460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114300</xdr:colOff>
      <xdr:row>43</xdr:row>
      <xdr:rowOff>133350</xdr:rowOff>
    </xdr:from>
    <xdr:to>
      <xdr:col>8</xdr:col>
      <xdr:colOff>390525</xdr:colOff>
      <xdr:row>46</xdr:row>
      <xdr:rowOff>38100</xdr:rowOff>
    </xdr:to>
    <xdr:sp>
      <xdr:nvSpPr>
        <xdr:cNvPr id="19" name="AutoShape 2">
          <a:hlinkClick r:id="rId19"/>
        </xdr:cNvPr>
        <xdr:cNvSpPr>
          <a:spLocks/>
        </xdr:cNvSpPr>
      </xdr:nvSpPr>
      <xdr:spPr>
        <a:xfrm>
          <a:off x="4514850" y="8524875"/>
          <a:ext cx="250507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twoCellAnchor>
    <xdr:from>
      <xdr:col>1</xdr:col>
      <xdr:colOff>342900</xdr:colOff>
      <xdr:row>9</xdr:row>
      <xdr:rowOff>47625</xdr:rowOff>
    </xdr:from>
    <xdr:to>
      <xdr:col>4</xdr:col>
      <xdr:colOff>266700</xdr:colOff>
      <xdr:row>12</xdr:row>
      <xdr:rowOff>0</xdr:rowOff>
    </xdr:to>
    <xdr:sp>
      <xdr:nvSpPr>
        <xdr:cNvPr id="20" name="AutoShape 15">
          <a:hlinkClick r:id="rId20"/>
        </xdr:cNvPr>
        <xdr:cNvSpPr>
          <a:spLocks/>
        </xdr:cNvSpPr>
      </xdr:nvSpPr>
      <xdr:spPr>
        <a:xfrm>
          <a:off x="752475" y="1943100"/>
          <a:ext cx="2533650" cy="523875"/>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Summary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1</xdr:row>
      <xdr:rowOff>0</xdr:rowOff>
    </xdr:to>
    <xdr:sp>
      <xdr:nvSpPr>
        <xdr:cNvPr id="1" name="AutoShape 45">
          <a:hlinkClick r:id="rId1"/>
        </xdr:cNvPr>
        <xdr:cNvSpPr>
          <a:spLocks/>
        </xdr:cNvSpPr>
      </xdr:nvSpPr>
      <xdr:spPr>
        <a:xfrm>
          <a:off x="0" y="0"/>
          <a:ext cx="8191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0</xdr:rowOff>
    </xdr:to>
    <xdr:sp>
      <xdr:nvSpPr>
        <xdr:cNvPr id="7" name="AutoShape 45">
          <a:hlinkClick r:id="rId4"/>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19050</xdr:rowOff>
    </xdr:to>
    <xdr:sp>
      <xdr:nvSpPr>
        <xdr:cNvPr id="1" name="AutoShape 45">
          <a:hlinkClick r:id="rId1"/>
        </xdr:cNvPr>
        <xdr:cNvSpPr>
          <a:spLocks/>
        </xdr:cNvSpPr>
      </xdr:nvSpPr>
      <xdr:spPr>
        <a:xfrm>
          <a:off x="0" y="0"/>
          <a:ext cx="762000" cy="27622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0</xdr:rowOff>
    </xdr:to>
    <xdr:sp>
      <xdr:nvSpPr>
        <xdr:cNvPr id="7" name="AutoShape 45">
          <a:hlinkClick r:id="rId4"/>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0</xdr:row>
      <xdr:rowOff>228600</xdr:rowOff>
    </xdr:to>
    <xdr:sp>
      <xdr:nvSpPr>
        <xdr:cNvPr id="1" name="AutoShape 45">
          <a:hlinkClick r:id="rId1"/>
        </xdr:cNvPr>
        <xdr:cNvSpPr>
          <a:spLocks/>
        </xdr:cNvSpPr>
      </xdr:nvSpPr>
      <xdr:spPr>
        <a:xfrm>
          <a:off x="0" y="0"/>
          <a:ext cx="809625" cy="2286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9057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28575</xdr:colOff>
      <xdr:row>0</xdr:row>
      <xdr:rowOff>38100</xdr:rowOff>
    </xdr:from>
    <xdr:to>
      <xdr:col>1</xdr:col>
      <xdr:colOff>0</xdr:colOff>
      <xdr:row>1</xdr:row>
      <xdr:rowOff>19050</xdr:rowOff>
    </xdr:to>
    <xdr:sp>
      <xdr:nvSpPr>
        <xdr:cNvPr id="4" name="AutoShape 45">
          <a:hlinkClick r:id="rId3"/>
        </xdr:cNvPr>
        <xdr:cNvSpPr>
          <a:spLocks/>
        </xdr:cNvSpPr>
      </xdr:nvSpPr>
      <xdr:spPr>
        <a:xfrm>
          <a:off x="28575" y="38100"/>
          <a:ext cx="771525" cy="23812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285750</xdr:rowOff>
    </xdr:to>
    <xdr:sp>
      <xdr:nvSpPr>
        <xdr:cNvPr id="7" name="AutoShape 45">
          <a:hlinkClick r:id="rId4"/>
        </xdr:cNvPr>
        <xdr:cNvSpPr>
          <a:spLocks/>
        </xdr:cNvSpPr>
      </xdr:nvSpPr>
      <xdr:spPr>
        <a:xfrm>
          <a:off x="0" y="0"/>
          <a:ext cx="800100" cy="2857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0</xdr:row>
      <xdr:rowOff>228600</xdr:rowOff>
    </xdr:to>
    <xdr:sp>
      <xdr:nvSpPr>
        <xdr:cNvPr id="1" name="AutoShape 45">
          <a:hlinkClick r:id="rId1"/>
        </xdr:cNvPr>
        <xdr:cNvSpPr>
          <a:spLocks/>
        </xdr:cNvSpPr>
      </xdr:nvSpPr>
      <xdr:spPr>
        <a:xfrm>
          <a:off x="0" y="0"/>
          <a:ext cx="762000" cy="2286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0</xdr:row>
      <xdr:rowOff>247650</xdr:rowOff>
    </xdr:to>
    <xdr:sp>
      <xdr:nvSpPr>
        <xdr:cNvPr id="1" name="AutoShape 45">
          <a:hlinkClick r:id="rId1"/>
        </xdr:cNvPr>
        <xdr:cNvSpPr>
          <a:spLocks/>
        </xdr:cNvSpPr>
      </xdr:nvSpPr>
      <xdr:spPr>
        <a:xfrm>
          <a:off x="0" y="0"/>
          <a:ext cx="819150" cy="2476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781050</xdr:colOff>
      <xdr:row>1</xdr:row>
      <xdr:rowOff>0</xdr:rowOff>
    </xdr:to>
    <xdr:sp>
      <xdr:nvSpPr>
        <xdr:cNvPr id="7" name="AutoShape 45">
          <a:hlinkClick r:id="rId4"/>
        </xdr:cNvPr>
        <xdr:cNvSpPr>
          <a:spLocks/>
        </xdr:cNvSpPr>
      </xdr:nvSpPr>
      <xdr:spPr>
        <a:xfrm>
          <a:off x="0" y="0"/>
          <a:ext cx="7810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0</xdr:rowOff>
    </xdr:to>
    <xdr:sp>
      <xdr:nvSpPr>
        <xdr:cNvPr id="1" name="AutoShape 45">
          <a:hlinkClick r:id="rId1"/>
        </xdr:cNvPr>
        <xdr:cNvSpPr>
          <a:spLocks/>
        </xdr:cNvSpPr>
      </xdr:nvSpPr>
      <xdr:spPr>
        <a:xfrm>
          <a:off x="0" y="0"/>
          <a:ext cx="8382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07%20GMR\2020\2.%20Templates%20&amp;%20BoPs\zzz%20COPY\VicHub%20Dec20%20Non%20scheme%20pipeline%20financial%20reporting%20guideline%20-%20template%20FINANCE%20LIV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2\7.%20VicHub\VicHub%20CY22%20GMR%20P&amp;L.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2\3.1%20Fixed%20Assets\4%20VicHub\VicHub%20CY22%20GMR%20Total%20Asset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1\2.%20Templates%20&amp;%20BoPs\VicHub%20CY21%20Non-scheme%20pipeline%20financial%20reporting%20guideline%20-%20template%20LIV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2\12.%20Shared%20Support\from%20Kathy%20-%20WAP\230310%20From%20Kathy%20WAP\20230310%20WAP%20Complete%20Working%20CY%20-%20PRJ%20Notes.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2\12.%20Shared%20Support\230327%20From%20Adam%20-%20RCM%20Models\EWD%20calculation%20for%20VicHub_Dec%20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tents"/>
      <sheetName val="1. Pipeline information"/>
      <sheetName val="1.1 Financial performance"/>
      <sheetName val="2. Revenues and expenses"/>
      <sheetName val="2.1 Revenue by service"/>
      <sheetName val="2.2 Revenue contributions "/>
      <sheetName val="2.3 Indirect revenue"/>
      <sheetName val="2.4 Shared costs"/>
      <sheetName val="3. Statement of pipeline assets"/>
      <sheetName val="3.1 Pipeline asset useful life"/>
      <sheetName val="3.2 Pipeline asset impairment"/>
      <sheetName val="3.3 Depreciation amortisation"/>
      <sheetName val="3.4 Shared supporting assets"/>
      <sheetName val="4 Recovered capital"/>
      <sheetName val="4.1 Pipelines capex"/>
      <sheetName val="5. Weighted average price"/>
      <sheetName val="5.1 Exempt WAP services"/>
      <sheetName val="6. Notes"/>
      <sheetName val="Amendment record"/>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view Checklist"/>
      <sheetName val="2. Revenues and expenses"/>
      <sheetName val="2.1 Revenue by service"/>
      <sheetName val="2.4 Shared costs"/>
      <sheetName val="FVdepn CY22"/>
      <sheetName val="EXE200"/>
      <sheetName val="EXE200 CY22"/>
      <sheetName val="PIVOT DATA"/>
      <sheetName val="2022 Pivot Data"/>
      <sheetName val="Mapping Table"/>
      <sheetName val="IMS"/>
      <sheetName val="CY21 Project P&amp;L by period"/>
      <sheetName val="2022 Project P&amp;L By Perio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VicHub FAR DATA CY21"/>
      <sheetName val="Review Checklist"/>
      <sheetName val="3. Statement of pipeline assets"/>
      <sheetName val="3.2 Asset impairment"/>
      <sheetName val="3.4 Shared supporting assets"/>
      <sheetName val="VicHub FAR DATA CY22"/>
      <sheetName val="3.1 Other non-depreciable"/>
      <sheetName val="PIVOT CY22 VicHub FAR"/>
      <sheetName val="3.1 Asset useful life"/>
      <sheetName val="3.3 Depreciation amortisation"/>
      <sheetName val="3.3.1 - FAR"/>
      <sheetName val="3.3.1 - PPE Accrual"/>
      <sheetName val="3.3.1 - D&amp;A Adjust"/>
      <sheetName val="3.3.1 - Easement Depn"/>
      <sheetName val="3.3.1 - Useful Life"/>
      <sheetName val="3.3.1 - Realloc"/>
      <sheetName val="3.3.1 - FV"/>
      <sheetName val="3.3.1 - PPE Step Ups"/>
      <sheetName val="3.3.1 - Disposal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Contents"/>
      <sheetName val="Summary"/>
      <sheetName val="1. Pipeline information"/>
      <sheetName val="1.1 Financial performance"/>
      <sheetName val="2. Revenues and expenses"/>
      <sheetName val="2.1 Revenue by service"/>
      <sheetName val="2.2 Revenue contributions "/>
      <sheetName val="2.3 Indirect revenue"/>
      <sheetName val="2.4 Shared costs"/>
      <sheetName val="3. Statement of pipeline assets"/>
      <sheetName val="3.1 Asset useful life"/>
      <sheetName val="3.2 Asset impairment"/>
      <sheetName val="3.3 Depreciation amortisation"/>
      <sheetName val="3.4 Shared supporting assets"/>
      <sheetName val="4. Recovered capital"/>
      <sheetName val="4.1 Pipelines capex"/>
      <sheetName val="5. Weighted average price"/>
      <sheetName val="5.1 Exempt WAP services"/>
      <sheetName val="6. Notes"/>
      <sheetName val="Amendment record"/>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Y21"/>
      <sheetName val="CY22 vs CY21 WAP"/>
      <sheetName val="Cont"/>
      <sheetName val="Old to New Mapping"/>
      <sheetName val="PIVOT PRJ"/>
      <sheetName val="PRJ Workings"/>
      <sheetName val="Invoice Summary Report"/>
      <sheetName val="Invoice Details"/>
      <sheetName val="Revenue by Charge Type"/>
      <sheetName val="Check"/>
      <sheetName val="SQL Calculation"/>
      <sheetName val="SQL Query"/>
      <sheetName val="DDP per Invoices"/>
      <sheetName val="DDP per Invoices (finance)"/>
      <sheetName val="SAP 5110000110"/>
      <sheetName val="SAP - Rebate"/>
      <sheetName val="No. Shippers"/>
      <sheetName val="EA and Visy Rebate"/>
      <sheetName val="Sheet1"/>
      <sheetName val="Shipper Count"/>
      <sheetName val="Exemptions"/>
      <sheetName val="1. Pipeline information-EGP"/>
      <sheetName val="2.1 Revenue by service EGP"/>
      <sheetName val="5. Weighted average price - EGP"/>
      <sheetName val="5.1 Exempt WAP services - EGP"/>
      <sheetName val="1. Pipeline information-QGP"/>
      <sheetName val="2.1 Revenue by service QGP"/>
      <sheetName val="5. Weighted average price - QGP"/>
      <sheetName val="5.1 Exempt WAP services - QGP"/>
      <sheetName val="1. Pipeline information-VicHub"/>
      <sheetName val="2.1 Revenue by service VicHub"/>
      <sheetName val="5. Weighted average price - VH"/>
      <sheetName val="5.1 Exempt WAP services - VH"/>
      <sheetName val="1. Pipeline information-DDP"/>
      <sheetName val="2.1 Revenue by service DDP"/>
      <sheetName val="5. Weighted average price - DDP"/>
      <sheetName val="5.1 Exempt WAP services - DDP"/>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
      <sheetName val="Control"/>
      <sheetName val="I1 Jemena "/>
      <sheetName val="I4 WACC "/>
      <sheetName val="I4 VicHub cost allocation "/>
      <sheetName val="I4 Contract weightings"/>
      <sheetName val="I3 Capital expenditure"/>
      <sheetName val="C0 Capital raising"/>
      <sheetName val="C1 EWD valuation"/>
      <sheetName val="4 Recovered capital DECOMM"/>
      <sheetName val="Historical-&gt;"/>
      <sheetName val="O0 Charts"/>
      <sheetName val="I0 HoustonKemp research "/>
      <sheetName val="I2 2004 estimates"/>
    </sheetNames>
  </externalBook>
</externalLink>
</file>

<file path=xl/tables/table1.xml><?xml version="1.0" encoding="utf-8"?>
<table xmlns="http://schemas.openxmlformats.org/spreadsheetml/2006/main" id="1" name="Table1" displayName="Table1" ref="A1:G123" comment="" totalsRowShown="0">
  <autoFilter ref="A1:G123"/>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mes.Harding@jemena.com.au" TargetMode="Externa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 Id="rId3"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 Id="rId3"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 Id="rId3"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 Id="rId3"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3.xml" /><Relationship Id="rId3" Type="http://schemas.openxmlformats.org/officeDocument/2006/relationships/printerSettings" Target="../printerSettings/printerSettings14.bin" /><Relationship Id="rId4" Type="http://schemas.openxmlformats.org/officeDocument/2006/relationships/customProperty" Target="../customProperty14.bin" /><Relationship Id="rId5" Type="http://schemas.openxmlformats.org/officeDocument/2006/relationships/customProperty" Target="../customProperty15.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4.xml" /><Relationship Id="rId3" Type="http://schemas.openxmlformats.org/officeDocument/2006/relationships/printerSettings" Target="../printerSettings/printerSettings15.bin" /><Relationship Id="rId4" Type="http://schemas.openxmlformats.org/officeDocument/2006/relationships/customProperty" Target="../customProperty16.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drawing" Target="../drawings/drawing15.xml" /><Relationship Id="rId4" Type="http://schemas.openxmlformats.org/officeDocument/2006/relationships/printerSettings" Target="../printerSettings/printerSettings16.bin" /><Relationship Id="rId5" Type="http://schemas.openxmlformats.org/officeDocument/2006/relationships/customProperty" Target="../customProperty17.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 Id="rId3" Type="http://schemas.openxmlformats.org/officeDocument/2006/relationships/customProperty" Target="../customProperty18.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4.vml" /><Relationship Id="rId3" Type="http://schemas.openxmlformats.org/officeDocument/2006/relationships/drawing" Target="../drawings/drawing17.xml" /><Relationship Id="rId4" Type="http://schemas.openxmlformats.org/officeDocument/2006/relationships/printerSettings" Target="../printerSettings/printerSettings18.bin" /><Relationship Id="rId5" Type="http://schemas.openxmlformats.org/officeDocument/2006/relationships/customProperty" Target="../customProperty19.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 Id="rId3" Type="http://schemas.openxmlformats.org/officeDocument/2006/relationships/customProperty" Target="../customProperty2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 Id="rId3" Type="http://schemas.openxmlformats.org/officeDocument/2006/relationships/customProperty" Target="../customProperty21.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1.bin" /><Relationship Id="rId3" Type="http://schemas.openxmlformats.org/officeDocument/2006/relationships/customProperty" Target="../customProperty2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customProperty" Target="../customProperty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dimension ref="A1:K44"/>
  <sheetViews>
    <sheetView tabSelected="1" zoomScalePageLayoutView="0" workbookViewId="0" topLeftCell="A1">
      <selection activeCell="A3" sqref="A3"/>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11.7109375" style="2" customWidth="1"/>
    <col min="6" max="8" width="11.140625" style="2" customWidth="1"/>
    <col min="9" max="9" width="12.140625" style="2" customWidth="1"/>
    <col min="10" max="10" width="14.57421875" style="2" customWidth="1"/>
    <col min="11" max="11" width="12.8515625" style="2" customWidth="1"/>
    <col min="12" max="16384" width="9.140625" style="2" customWidth="1"/>
  </cols>
  <sheetData>
    <row r="1" ht="20.25">
      <c r="A1" s="1" t="s">
        <v>25</v>
      </c>
    </row>
    <row r="2" ht="20.25">
      <c r="A2" s="1" t="s">
        <v>161</v>
      </c>
    </row>
    <row r="4" ht="12.75">
      <c r="A4" s="3" t="s">
        <v>26</v>
      </c>
    </row>
    <row r="5" ht="13.5" thickBot="1"/>
    <row r="6" spans="1:9" ht="15.75">
      <c r="A6" s="402" t="s">
        <v>2</v>
      </c>
      <c r="B6" s="403"/>
      <c r="C6" s="403"/>
      <c r="D6" s="403"/>
      <c r="E6" s="403"/>
      <c r="F6" s="403"/>
      <c r="G6" s="403"/>
      <c r="H6" s="403"/>
      <c r="I6" s="404"/>
    </row>
    <row r="7" spans="1:9" ht="12.75">
      <c r="A7" s="4" t="s">
        <v>533</v>
      </c>
      <c r="B7" s="5"/>
      <c r="C7" s="5"/>
      <c r="D7" s="5"/>
      <c r="E7" s="5"/>
      <c r="F7" s="5"/>
      <c r="G7" s="5"/>
      <c r="H7" s="5"/>
      <c r="I7" s="6"/>
    </row>
    <row r="8" spans="1:9" ht="12.75">
      <c r="A8" s="408" t="s">
        <v>3</v>
      </c>
      <c r="B8" s="409"/>
      <c r="C8" s="409"/>
      <c r="D8" s="409"/>
      <c r="E8" s="409"/>
      <c r="F8" s="409"/>
      <c r="G8" s="409"/>
      <c r="H8" s="409"/>
      <c r="I8" s="410"/>
    </row>
    <row r="9" spans="1:9" ht="13.5" thickBot="1">
      <c r="A9" s="405" t="s">
        <v>4</v>
      </c>
      <c r="B9" s="406"/>
      <c r="C9" s="406"/>
      <c r="D9" s="406"/>
      <c r="E9" s="406"/>
      <c r="F9" s="406"/>
      <c r="G9" s="406"/>
      <c r="H9" s="406"/>
      <c r="I9" s="407"/>
    </row>
    <row r="10" spans="1:9" ht="12.75">
      <c r="A10" s="380"/>
      <c r="B10" s="381"/>
      <c r="C10" s="381"/>
      <c r="D10" s="381"/>
      <c r="E10" s="381"/>
      <c r="F10" s="381"/>
      <c r="G10" s="381"/>
      <c r="H10" s="381"/>
      <c r="I10" s="381"/>
    </row>
    <row r="11" spans="1:7" ht="12.75">
      <c r="A11" s="7" t="s">
        <v>5</v>
      </c>
      <c r="B11" s="8"/>
      <c r="C11" s="8"/>
      <c r="D11" s="9"/>
      <c r="E11" s="9"/>
      <c r="F11" s="9"/>
      <c r="G11" s="9"/>
    </row>
    <row r="12" ht="12.75">
      <c r="A12" s="10" t="s">
        <v>6</v>
      </c>
    </row>
    <row r="14" ht="12.75">
      <c r="J14" s="11"/>
    </row>
    <row r="15" spans="1:5" ht="18">
      <c r="A15" s="12" t="s">
        <v>217</v>
      </c>
      <c r="B15" s="13"/>
      <c r="C15" s="387" t="s">
        <v>590</v>
      </c>
      <c r="D15" s="388"/>
      <c r="E15" s="389"/>
    </row>
    <row r="16" spans="1:2" ht="18">
      <c r="A16" s="14"/>
      <c r="B16" s="14"/>
    </row>
    <row r="17" spans="1:5" ht="18">
      <c r="A17" s="12" t="s">
        <v>27</v>
      </c>
      <c r="B17" s="13"/>
      <c r="C17" s="387">
        <v>61085550689</v>
      </c>
      <c r="D17" s="388"/>
      <c r="E17" s="389"/>
    </row>
    <row r="18" spans="1:5" ht="18">
      <c r="A18" s="14"/>
      <c r="B18" s="14"/>
      <c r="C18" s="385"/>
      <c r="D18" s="386"/>
      <c r="E18" s="386"/>
    </row>
    <row r="19" spans="1:8" ht="18">
      <c r="A19" s="15" t="s">
        <v>218</v>
      </c>
      <c r="B19" s="16"/>
      <c r="C19" s="387" t="s">
        <v>590</v>
      </c>
      <c r="D19" s="388"/>
      <c r="E19" s="389"/>
      <c r="H19" s="103"/>
    </row>
    <row r="21" spans="1:5" ht="18">
      <c r="A21" s="15" t="s">
        <v>162</v>
      </c>
      <c r="B21" s="16"/>
      <c r="C21" s="375">
        <v>44562</v>
      </c>
      <c r="D21" s="376"/>
      <c r="E21" s="377"/>
    </row>
    <row r="23" spans="1:5" ht="18">
      <c r="A23" s="15" t="s">
        <v>163</v>
      </c>
      <c r="B23" s="16"/>
      <c r="C23" s="375">
        <v>44926</v>
      </c>
      <c r="D23" s="376"/>
      <c r="E23" s="377"/>
    </row>
    <row r="25" spans="1:5" ht="18">
      <c r="A25" s="145" t="s">
        <v>552</v>
      </c>
      <c r="B25" s="146"/>
      <c r="C25" s="375">
        <v>45044</v>
      </c>
      <c r="D25" s="376"/>
      <c r="E25" s="377"/>
    </row>
    <row r="27" spans="1:5" ht="18">
      <c r="A27" s="145" t="s">
        <v>411</v>
      </c>
      <c r="B27" s="146"/>
      <c r="C27" s="375">
        <v>45044</v>
      </c>
      <c r="D27" s="376"/>
      <c r="E27" s="377"/>
    </row>
    <row r="29" spans="1:11" ht="60" customHeight="1">
      <c r="A29" s="411" t="s">
        <v>395</v>
      </c>
      <c r="B29" s="411"/>
      <c r="C29" s="390" t="s">
        <v>398</v>
      </c>
      <c r="D29" s="391"/>
      <c r="E29" s="392"/>
      <c r="F29" s="415" t="s">
        <v>365</v>
      </c>
      <c r="G29" s="411"/>
      <c r="H29" s="411"/>
      <c r="I29" s="412"/>
      <c r="J29" s="413"/>
      <c r="K29" s="414"/>
    </row>
    <row r="30" ht="13.5" thickBot="1"/>
    <row r="31" spans="1:8" ht="12.75">
      <c r="A31" s="56"/>
      <c r="B31" s="57"/>
      <c r="C31" s="57"/>
      <c r="D31" s="57"/>
      <c r="E31" s="58"/>
      <c r="F31" s="58"/>
      <c r="G31" s="58"/>
      <c r="H31" s="59"/>
    </row>
    <row r="32" spans="1:8" ht="12.75">
      <c r="A32" s="60" t="s">
        <v>7</v>
      </c>
      <c r="B32" s="378" t="s">
        <v>8</v>
      </c>
      <c r="C32" s="379"/>
      <c r="D32" s="382" t="s">
        <v>591</v>
      </c>
      <c r="E32" s="383"/>
      <c r="F32" s="383"/>
      <c r="G32" s="384"/>
      <c r="H32" s="62"/>
    </row>
    <row r="33" spans="1:8" ht="12.75">
      <c r="A33" s="60"/>
      <c r="B33" s="378" t="s">
        <v>9</v>
      </c>
      <c r="C33" s="379"/>
      <c r="D33" s="382" t="s">
        <v>592</v>
      </c>
      <c r="E33" s="383"/>
      <c r="F33" s="383"/>
      <c r="G33" s="384"/>
      <c r="H33" s="62"/>
    </row>
    <row r="34" spans="1:8" ht="12.75">
      <c r="A34" s="60"/>
      <c r="B34" s="63"/>
      <c r="C34" s="61" t="s">
        <v>10</v>
      </c>
      <c r="D34" s="64" t="s">
        <v>563</v>
      </c>
      <c r="E34" s="61" t="s">
        <v>11</v>
      </c>
      <c r="F34" s="64">
        <v>3000</v>
      </c>
      <c r="G34" s="65"/>
      <c r="H34" s="66"/>
    </row>
    <row r="35" spans="1:8" ht="12.75">
      <c r="A35" s="60"/>
      <c r="B35" s="63"/>
      <c r="C35" s="63"/>
      <c r="D35" s="63"/>
      <c r="E35" s="65"/>
      <c r="F35" s="63"/>
      <c r="G35" s="65"/>
      <c r="H35" s="67"/>
    </row>
    <row r="36" spans="1:8" ht="12.75">
      <c r="A36" s="60" t="s">
        <v>12</v>
      </c>
      <c r="B36" s="378" t="s">
        <v>8</v>
      </c>
      <c r="C36" s="379"/>
      <c r="D36" s="396" t="s">
        <v>591</v>
      </c>
      <c r="E36" s="396"/>
      <c r="F36" s="396"/>
      <c r="G36" s="396"/>
      <c r="H36" s="68"/>
    </row>
    <row r="37" spans="1:8" ht="12.75">
      <c r="A37" s="60"/>
      <c r="B37" s="378" t="s">
        <v>9</v>
      </c>
      <c r="C37" s="379"/>
      <c r="D37" s="396" t="s">
        <v>592</v>
      </c>
      <c r="E37" s="396"/>
      <c r="F37" s="396"/>
      <c r="G37" s="396"/>
      <c r="H37" s="68"/>
    </row>
    <row r="38" spans="1:8" ht="12.75">
      <c r="A38" s="69"/>
      <c r="B38" s="63"/>
      <c r="C38" s="61" t="s">
        <v>10</v>
      </c>
      <c r="D38" s="64" t="s">
        <v>563</v>
      </c>
      <c r="E38" s="61" t="s">
        <v>11</v>
      </c>
      <c r="F38" s="64">
        <v>3000</v>
      </c>
      <c r="G38" s="65"/>
      <c r="H38" s="66"/>
    </row>
    <row r="39" spans="1:8" ht="13.5" thickBot="1">
      <c r="A39" s="70"/>
      <c r="B39" s="71"/>
      <c r="C39" s="71"/>
      <c r="D39" s="71"/>
      <c r="E39" s="72"/>
      <c r="F39" s="72"/>
      <c r="G39" s="72"/>
      <c r="H39" s="73"/>
    </row>
    <row r="40" spans="1:8" ht="12.75">
      <c r="A40" s="56"/>
      <c r="B40" s="57"/>
      <c r="C40" s="57"/>
      <c r="D40" s="57"/>
      <c r="E40" s="58"/>
      <c r="F40" s="58"/>
      <c r="G40" s="58"/>
      <c r="H40" s="59"/>
    </row>
    <row r="41" spans="1:8" ht="12.75">
      <c r="A41" s="60" t="s">
        <v>13</v>
      </c>
      <c r="B41" s="397" t="s">
        <v>593</v>
      </c>
      <c r="C41" s="398"/>
      <c r="D41" s="399"/>
      <c r="E41" s="399"/>
      <c r="F41" s="400"/>
      <c r="G41" s="65"/>
      <c r="H41" s="67"/>
    </row>
    <row r="42" spans="1:8" ht="12.75">
      <c r="A42" s="60" t="s">
        <v>14</v>
      </c>
      <c r="B42" s="397" t="s">
        <v>594</v>
      </c>
      <c r="C42" s="398"/>
      <c r="D42" s="398"/>
      <c r="E42" s="398"/>
      <c r="F42" s="401"/>
      <c r="G42" s="65"/>
      <c r="H42" s="67"/>
    </row>
    <row r="43" spans="1:8" ht="12.75">
      <c r="A43" s="60" t="s">
        <v>15</v>
      </c>
      <c r="B43" s="393" t="s">
        <v>560</v>
      </c>
      <c r="C43" s="394"/>
      <c r="D43" s="394"/>
      <c r="E43" s="394"/>
      <c r="F43" s="395"/>
      <c r="G43" s="65"/>
      <c r="H43" s="67"/>
    </row>
    <row r="44" spans="1:8" ht="13.5" thickBot="1">
      <c r="A44" s="70"/>
      <c r="B44" s="71"/>
      <c r="C44" s="71"/>
      <c r="D44" s="71"/>
      <c r="E44" s="72"/>
      <c r="F44" s="72"/>
      <c r="G44" s="72"/>
      <c r="H44" s="73"/>
    </row>
  </sheetData>
  <sheetProtection/>
  <mergeCells count="27">
    <mergeCell ref="A6:I6"/>
    <mergeCell ref="A9:I9"/>
    <mergeCell ref="A8:I8"/>
    <mergeCell ref="B32:C32"/>
    <mergeCell ref="D32:G32"/>
    <mergeCell ref="C17:E17"/>
    <mergeCell ref="C21:E21"/>
    <mergeCell ref="A29:B29"/>
    <mergeCell ref="I29:K29"/>
    <mergeCell ref="F29:H29"/>
    <mergeCell ref="B43:F43"/>
    <mergeCell ref="B37:C37"/>
    <mergeCell ref="D37:G37"/>
    <mergeCell ref="B41:F41"/>
    <mergeCell ref="B42:F42"/>
    <mergeCell ref="D36:G36"/>
    <mergeCell ref="B36:C36"/>
    <mergeCell ref="C27:E27"/>
    <mergeCell ref="B33:C33"/>
    <mergeCell ref="A10:I10"/>
    <mergeCell ref="D33:G33"/>
    <mergeCell ref="C18:E18"/>
    <mergeCell ref="C19:E19"/>
    <mergeCell ref="C15:E15"/>
    <mergeCell ref="C23:E23"/>
    <mergeCell ref="C29:E29"/>
    <mergeCell ref="C25:E25"/>
  </mergeCells>
  <dataValidations count="1">
    <dataValidation type="list" allowBlank="1" showInputMessage="1" showErrorMessage="1" sqref="C29:E29">
      <formula1>rYesNo</formula1>
    </dataValidation>
  </dataValidations>
  <hyperlinks>
    <hyperlink ref="B43" r:id="rId1" display="James.Harding@jemena.com.au"/>
  </hyperlinks>
  <printOptions/>
  <pageMargins left="0.75" right="0.75" top="1" bottom="1" header="0.5" footer="0.5"/>
  <pageSetup horizontalDpi="600" verticalDpi="600" orientation="portrait" paperSize="9" scale="80" r:id="rId2"/>
  <headerFooter alignWithMargins="0">
    <oddHeader>&amp;C&amp;"Arial,Bold"&amp;12Non- Scheme Gas Pipeline - Financial Guideline Reporting template</oddHeader>
    <oddFooter>&amp;C&amp;A</oddFooter>
  </headerFooter>
  <customProperties>
    <customPr name="_pios_id" r:id="rId3"/>
  </customProperties>
</worksheet>
</file>

<file path=xl/worksheets/sheet10.xml><?xml version="1.0" encoding="utf-8"?>
<worksheet xmlns="http://schemas.openxmlformats.org/spreadsheetml/2006/main" xmlns:r="http://schemas.openxmlformats.org/officeDocument/2006/relationships">
  <sheetPr>
    <tabColor rgb="FF92D050"/>
  </sheetPr>
  <dimension ref="B1:I36"/>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2" sqref="A2"/>
    </sheetView>
  </sheetViews>
  <sheetFormatPr defaultColWidth="9.140625" defaultRowHeight="12.75"/>
  <cols>
    <col min="1" max="1" width="11.28125" style="74" customWidth="1"/>
    <col min="2" max="2" width="21.00390625" style="74" customWidth="1"/>
    <col min="3" max="3" width="30.00390625" style="74" customWidth="1"/>
    <col min="4" max="4" width="26.7109375" style="74" customWidth="1"/>
    <col min="5" max="5" width="23.57421875" style="74" customWidth="1"/>
    <col min="6" max="6" width="22.57421875" style="74" customWidth="1"/>
    <col min="7" max="7" width="20.57421875" style="74" customWidth="1"/>
    <col min="8" max="9" width="22.57421875" style="74" customWidth="1"/>
    <col min="10" max="10" width="35.28125" style="74" customWidth="1"/>
    <col min="11" max="11" width="25.140625" style="74" customWidth="1"/>
    <col min="12" max="16384" width="9.140625" style="74" customWidth="1"/>
  </cols>
  <sheetData>
    <row r="1" spans="2:9" ht="20.25">
      <c r="B1" s="433" t="s">
        <v>157</v>
      </c>
      <c r="C1" s="433"/>
      <c r="D1" s="42"/>
      <c r="E1" s="42"/>
      <c r="F1" s="42"/>
      <c r="G1" s="42"/>
      <c r="H1" s="42"/>
      <c r="I1" s="42"/>
    </row>
    <row r="2" spans="2:9" ht="16.5" customHeight="1">
      <c r="B2" s="104" t="str">
        <f>Tradingname</f>
        <v>VicHub</v>
      </c>
      <c r="C2" s="105"/>
      <c r="D2" s="75"/>
      <c r="E2" s="434" t="s">
        <v>413</v>
      </c>
      <c r="F2" s="434"/>
      <c r="G2" s="434"/>
      <c r="H2" s="75"/>
      <c r="I2" s="75"/>
    </row>
    <row r="3" spans="2:7" ht="15">
      <c r="B3" s="106" t="s">
        <v>182</v>
      </c>
      <c r="C3" s="107">
        <f>Yearending</f>
        <v>44926</v>
      </c>
      <c r="E3" s="434"/>
      <c r="F3" s="434"/>
      <c r="G3" s="434"/>
    </row>
    <row r="4" spans="2:7" ht="20.25">
      <c r="B4" s="41"/>
      <c r="E4" s="434"/>
      <c r="F4" s="434"/>
      <c r="G4" s="434"/>
    </row>
    <row r="5" spans="2:9" ht="15.75">
      <c r="B5" s="78" t="s">
        <v>193</v>
      </c>
      <c r="C5" s="76"/>
      <c r="D5" s="76"/>
      <c r="E5" s="76"/>
      <c r="F5" s="76"/>
      <c r="G5" s="77"/>
      <c r="H5" s="76"/>
      <c r="I5" s="76"/>
    </row>
    <row r="6" spans="2:9" ht="15.75">
      <c r="B6" s="78"/>
      <c r="C6" s="76"/>
      <c r="D6" s="76"/>
      <c r="E6" s="76"/>
      <c r="F6" s="76"/>
      <c r="G6" s="77"/>
      <c r="H6" s="76"/>
      <c r="I6" s="76"/>
    </row>
    <row r="7" spans="2:9" ht="40.5" customHeight="1">
      <c r="B7" s="228" t="s">
        <v>224</v>
      </c>
      <c r="C7" s="228" t="s">
        <v>18</v>
      </c>
      <c r="D7" s="246" t="s">
        <v>67</v>
      </c>
      <c r="E7" s="229" t="s">
        <v>220</v>
      </c>
      <c r="F7" s="229" t="s">
        <v>222</v>
      </c>
      <c r="G7" s="229" t="s">
        <v>66</v>
      </c>
      <c r="H7" s="229" t="s">
        <v>85</v>
      </c>
      <c r="I7" s="229" t="s">
        <v>86</v>
      </c>
    </row>
    <row r="8" spans="2:9" ht="12.75">
      <c r="B8" s="223"/>
      <c r="C8" s="230" t="s">
        <v>194</v>
      </c>
      <c r="D8" s="247"/>
      <c r="E8" s="231" t="s">
        <v>183</v>
      </c>
      <c r="F8" s="231" t="s">
        <v>183</v>
      </c>
      <c r="G8" s="231"/>
      <c r="H8" s="231" t="s">
        <v>183</v>
      </c>
      <c r="I8" s="231" t="s">
        <v>183</v>
      </c>
    </row>
    <row r="9" spans="2:9" ht="12.75">
      <c r="B9" s="224" t="s">
        <v>579</v>
      </c>
      <c r="C9" s="210" t="s">
        <v>52</v>
      </c>
      <c r="D9" s="224">
        <v>0</v>
      </c>
      <c r="E9" s="365">
        <v>0</v>
      </c>
      <c r="F9" s="365">
        <v>-106610999.49000001</v>
      </c>
      <c r="G9" s="364">
        <v>0</v>
      </c>
      <c r="H9" s="242">
        <f>E9*G9</f>
        <v>0</v>
      </c>
      <c r="I9" s="242">
        <f>F9*G9</f>
        <v>0</v>
      </c>
    </row>
    <row r="10" spans="2:9" ht="25.5">
      <c r="B10" s="224" t="s">
        <v>579</v>
      </c>
      <c r="C10" s="210" t="s">
        <v>61</v>
      </c>
      <c r="D10" s="224">
        <v>0</v>
      </c>
      <c r="E10" s="365">
        <v>0</v>
      </c>
      <c r="F10" s="365">
        <v>-24053574.317210313</v>
      </c>
      <c r="G10" s="364">
        <v>0</v>
      </c>
      <c r="H10" s="242">
        <f aca="true" t="shared" si="0" ref="H10:H35">E10*G10</f>
        <v>0</v>
      </c>
      <c r="I10" s="242">
        <f aca="true" t="shared" si="1" ref="I10:I35">F10*G10</f>
        <v>0</v>
      </c>
    </row>
    <row r="11" spans="2:9" ht="12.75">
      <c r="B11" s="224" t="s">
        <v>579</v>
      </c>
      <c r="C11" s="245" t="s">
        <v>369</v>
      </c>
      <c r="D11" s="224">
        <v>0</v>
      </c>
      <c r="E11" s="365">
        <v>0</v>
      </c>
      <c r="F11" s="365">
        <v>-23119687.439999998</v>
      </c>
      <c r="G11" s="364">
        <v>0</v>
      </c>
      <c r="H11" s="242">
        <f t="shared" si="0"/>
        <v>0</v>
      </c>
      <c r="I11" s="242">
        <f t="shared" si="1"/>
        <v>0</v>
      </c>
    </row>
    <row r="12" spans="2:9" ht="12.75">
      <c r="B12" s="224" t="s">
        <v>579</v>
      </c>
      <c r="C12" s="210" t="s">
        <v>53</v>
      </c>
      <c r="D12" s="224">
        <v>0</v>
      </c>
      <c r="E12" s="365">
        <v>-26299430.020000003</v>
      </c>
      <c r="F12" s="365">
        <v>0</v>
      </c>
      <c r="G12" s="364">
        <v>0</v>
      </c>
      <c r="H12" s="242">
        <f t="shared" si="0"/>
        <v>0</v>
      </c>
      <c r="I12" s="242">
        <f t="shared" si="1"/>
        <v>0</v>
      </c>
    </row>
    <row r="13" spans="2:9" ht="12.75">
      <c r="B13" s="224" t="s">
        <v>579</v>
      </c>
      <c r="C13" s="210" t="s">
        <v>62</v>
      </c>
      <c r="D13" s="224">
        <v>0</v>
      </c>
      <c r="E13" s="365">
        <v>0</v>
      </c>
      <c r="F13" s="365">
        <v>-6875083.350805167</v>
      </c>
      <c r="G13" s="364">
        <v>0</v>
      </c>
      <c r="H13" s="242">
        <f t="shared" si="0"/>
        <v>0</v>
      </c>
      <c r="I13" s="242">
        <f t="shared" si="1"/>
        <v>0</v>
      </c>
    </row>
    <row r="14" spans="2:9" ht="12.75">
      <c r="B14" s="224" t="s">
        <v>579</v>
      </c>
      <c r="C14" s="245" t="s">
        <v>128</v>
      </c>
      <c r="D14" s="224">
        <v>0</v>
      </c>
      <c r="E14" s="365">
        <v>0</v>
      </c>
      <c r="F14" s="365">
        <v>0</v>
      </c>
      <c r="G14" s="364">
        <v>0</v>
      </c>
      <c r="H14" s="242">
        <f t="shared" si="0"/>
        <v>0</v>
      </c>
      <c r="I14" s="242">
        <f t="shared" si="1"/>
        <v>0</v>
      </c>
    </row>
    <row r="15" spans="2:9" ht="25.5">
      <c r="B15" s="224" t="s">
        <v>579</v>
      </c>
      <c r="C15" s="245" t="s">
        <v>54</v>
      </c>
      <c r="D15" s="224">
        <v>0</v>
      </c>
      <c r="E15" s="365">
        <v>0</v>
      </c>
      <c r="F15" s="365">
        <v>0</v>
      </c>
      <c r="G15" s="364">
        <v>0</v>
      </c>
      <c r="H15" s="242">
        <f t="shared" si="0"/>
        <v>0</v>
      </c>
      <c r="I15" s="242">
        <f t="shared" si="1"/>
        <v>0</v>
      </c>
    </row>
    <row r="16" spans="2:9" ht="25.5">
      <c r="B16" s="224" t="s">
        <v>579</v>
      </c>
      <c r="C16" s="245" t="s">
        <v>370</v>
      </c>
      <c r="D16" s="224">
        <v>0</v>
      </c>
      <c r="E16" s="365">
        <v>0</v>
      </c>
      <c r="F16" s="365">
        <v>0</v>
      </c>
      <c r="G16" s="364">
        <v>0</v>
      </c>
      <c r="H16" s="242">
        <f t="shared" si="0"/>
        <v>0</v>
      </c>
      <c r="I16" s="242">
        <f t="shared" si="1"/>
        <v>0</v>
      </c>
    </row>
    <row r="17" spans="2:9" ht="12.75">
      <c r="B17" s="224" t="s">
        <v>579</v>
      </c>
      <c r="C17" s="210" t="s">
        <v>179</v>
      </c>
      <c r="D17" s="224"/>
      <c r="E17" s="243">
        <f>SUM(E18:E35)</f>
        <v>0</v>
      </c>
      <c r="F17" s="243">
        <f>SUM(F18:F35)</f>
        <v>0</v>
      </c>
      <c r="G17" s="244"/>
      <c r="H17" s="243">
        <f>SUM(H18:H35)</f>
        <v>0</v>
      </c>
      <c r="I17" s="243">
        <f>SUM(I18:I35)</f>
        <v>0</v>
      </c>
    </row>
    <row r="18" spans="2:9" ht="12.75">
      <c r="B18" s="224"/>
      <c r="C18" s="224" t="s">
        <v>234</v>
      </c>
      <c r="D18" s="224"/>
      <c r="E18" s="239"/>
      <c r="F18" s="239"/>
      <c r="G18" s="240"/>
      <c r="H18" s="242">
        <f t="shared" si="0"/>
        <v>0</v>
      </c>
      <c r="I18" s="242">
        <f t="shared" si="1"/>
        <v>0</v>
      </c>
    </row>
    <row r="19" spans="2:9" ht="12.75">
      <c r="B19" s="224"/>
      <c r="C19" s="224"/>
      <c r="D19" s="224"/>
      <c r="E19" s="239"/>
      <c r="F19" s="239"/>
      <c r="G19" s="240"/>
      <c r="H19" s="242">
        <f t="shared" si="0"/>
        <v>0</v>
      </c>
      <c r="I19" s="242">
        <f t="shared" si="1"/>
        <v>0</v>
      </c>
    </row>
    <row r="20" spans="2:9" ht="12.75">
      <c r="B20" s="224"/>
      <c r="C20" s="224"/>
      <c r="D20" s="224"/>
      <c r="E20" s="239"/>
      <c r="F20" s="239"/>
      <c r="G20" s="240"/>
      <c r="H20" s="242">
        <f t="shared" si="0"/>
        <v>0</v>
      </c>
      <c r="I20" s="242">
        <f t="shared" si="1"/>
        <v>0</v>
      </c>
    </row>
    <row r="21" spans="2:9" ht="12.75">
      <c r="B21" s="224"/>
      <c r="C21" s="224"/>
      <c r="D21" s="224"/>
      <c r="E21" s="239"/>
      <c r="F21" s="239"/>
      <c r="G21" s="240"/>
      <c r="H21" s="242">
        <f t="shared" si="0"/>
        <v>0</v>
      </c>
      <c r="I21" s="242">
        <f t="shared" si="1"/>
        <v>0</v>
      </c>
    </row>
    <row r="22" spans="2:9" ht="12.75">
      <c r="B22" s="224"/>
      <c r="C22" s="224"/>
      <c r="D22" s="224"/>
      <c r="E22" s="239"/>
      <c r="F22" s="239"/>
      <c r="G22" s="240"/>
      <c r="H22" s="242">
        <f t="shared" si="0"/>
        <v>0</v>
      </c>
      <c r="I22" s="242">
        <f t="shared" si="1"/>
        <v>0</v>
      </c>
    </row>
    <row r="23" spans="2:9" ht="12.75">
      <c r="B23" s="224"/>
      <c r="C23" s="224"/>
      <c r="D23" s="224"/>
      <c r="E23" s="239"/>
      <c r="F23" s="239"/>
      <c r="G23" s="240"/>
      <c r="H23" s="242">
        <f t="shared" si="0"/>
        <v>0</v>
      </c>
      <c r="I23" s="242">
        <f t="shared" si="1"/>
        <v>0</v>
      </c>
    </row>
    <row r="24" spans="2:9" ht="12.75">
      <c r="B24" s="224"/>
      <c r="C24" s="224"/>
      <c r="D24" s="224"/>
      <c r="E24" s="239"/>
      <c r="F24" s="239"/>
      <c r="G24" s="240"/>
      <c r="H24" s="242">
        <f t="shared" si="0"/>
        <v>0</v>
      </c>
      <c r="I24" s="242">
        <f t="shared" si="1"/>
        <v>0</v>
      </c>
    </row>
    <row r="25" spans="2:9" ht="12.75">
      <c r="B25" s="224"/>
      <c r="C25" s="224"/>
      <c r="D25" s="224"/>
      <c r="E25" s="239"/>
      <c r="F25" s="239"/>
      <c r="G25" s="240"/>
      <c r="H25" s="242">
        <f t="shared" si="0"/>
        <v>0</v>
      </c>
      <c r="I25" s="242">
        <f t="shared" si="1"/>
        <v>0</v>
      </c>
    </row>
    <row r="26" spans="2:9" ht="12.75">
      <c r="B26" s="224"/>
      <c r="C26" s="224"/>
      <c r="D26" s="224"/>
      <c r="E26" s="239"/>
      <c r="F26" s="239"/>
      <c r="G26" s="240"/>
      <c r="H26" s="242">
        <f t="shared" si="0"/>
        <v>0</v>
      </c>
      <c r="I26" s="242">
        <f t="shared" si="1"/>
        <v>0</v>
      </c>
    </row>
    <row r="27" spans="2:9" ht="12.75">
      <c r="B27" s="224"/>
      <c r="C27" s="224"/>
      <c r="D27" s="224"/>
      <c r="E27" s="239"/>
      <c r="F27" s="239"/>
      <c r="G27" s="240"/>
      <c r="H27" s="242">
        <f t="shared" si="0"/>
        <v>0</v>
      </c>
      <c r="I27" s="242">
        <f t="shared" si="1"/>
        <v>0</v>
      </c>
    </row>
    <row r="28" spans="2:9" ht="12.75">
      <c r="B28" s="224"/>
      <c r="C28" s="224"/>
      <c r="D28" s="224"/>
      <c r="E28" s="239"/>
      <c r="F28" s="239"/>
      <c r="G28" s="240"/>
      <c r="H28" s="242">
        <f t="shared" si="0"/>
        <v>0</v>
      </c>
      <c r="I28" s="242">
        <f t="shared" si="1"/>
        <v>0</v>
      </c>
    </row>
    <row r="29" spans="2:9" ht="12.75">
      <c r="B29" s="224"/>
      <c r="C29" s="224"/>
      <c r="D29" s="224"/>
      <c r="E29" s="239"/>
      <c r="F29" s="239"/>
      <c r="G29" s="240"/>
      <c r="H29" s="242">
        <f t="shared" si="0"/>
        <v>0</v>
      </c>
      <c r="I29" s="242">
        <f t="shared" si="1"/>
        <v>0</v>
      </c>
    </row>
    <row r="30" spans="2:9" ht="12.75">
      <c r="B30" s="224"/>
      <c r="C30" s="224"/>
      <c r="D30" s="224"/>
      <c r="E30" s="239"/>
      <c r="F30" s="239"/>
      <c r="G30" s="240"/>
      <c r="H30" s="242">
        <f t="shared" si="0"/>
        <v>0</v>
      </c>
      <c r="I30" s="242">
        <f t="shared" si="1"/>
        <v>0</v>
      </c>
    </row>
    <row r="31" spans="2:9" ht="12.75">
      <c r="B31" s="224"/>
      <c r="C31" s="224"/>
      <c r="D31" s="224"/>
      <c r="E31" s="239"/>
      <c r="F31" s="239"/>
      <c r="G31" s="240"/>
      <c r="H31" s="242">
        <f t="shared" si="0"/>
        <v>0</v>
      </c>
      <c r="I31" s="242">
        <f t="shared" si="1"/>
        <v>0</v>
      </c>
    </row>
    <row r="32" spans="2:9" ht="12.75">
      <c r="B32" s="224"/>
      <c r="C32" s="224"/>
      <c r="D32" s="224"/>
      <c r="E32" s="239"/>
      <c r="F32" s="239"/>
      <c r="G32" s="240"/>
      <c r="H32" s="242">
        <f t="shared" si="0"/>
        <v>0</v>
      </c>
      <c r="I32" s="242">
        <f t="shared" si="1"/>
        <v>0</v>
      </c>
    </row>
    <row r="33" spans="2:9" ht="12.75">
      <c r="B33" s="224"/>
      <c r="C33" s="224"/>
      <c r="D33" s="224"/>
      <c r="E33" s="239"/>
      <c r="F33" s="239"/>
      <c r="G33" s="240"/>
      <c r="H33" s="242">
        <f t="shared" si="0"/>
        <v>0</v>
      </c>
      <c r="I33" s="242">
        <f t="shared" si="1"/>
        <v>0</v>
      </c>
    </row>
    <row r="34" spans="2:9" ht="12.75">
      <c r="B34" s="224"/>
      <c r="C34" s="224"/>
      <c r="D34" s="224"/>
      <c r="E34" s="239"/>
      <c r="F34" s="239"/>
      <c r="G34" s="240"/>
      <c r="H34" s="242">
        <f t="shared" si="0"/>
        <v>0</v>
      </c>
      <c r="I34" s="242">
        <f t="shared" si="1"/>
        <v>0</v>
      </c>
    </row>
    <row r="35" spans="2:9" ht="12.75">
      <c r="B35" s="224"/>
      <c r="C35" s="224"/>
      <c r="D35" s="224"/>
      <c r="E35" s="239"/>
      <c r="F35" s="239"/>
      <c r="G35" s="240"/>
      <c r="H35" s="242">
        <f t="shared" si="0"/>
        <v>0</v>
      </c>
      <c r="I35" s="242">
        <f t="shared" si="1"/>
        <v>0</v>
      </c>
    </row>
    <row r="36" spans="2:9" ht="12.75">
      <c r="B36" s="227"/>
      <c r="C36" s="429" t="s">
        <v>129</v>
      </c>
      <c r="D36" s="430"/>
      <c r="E36" s="242">
        <f>SUM(E9:E17)</f>
        <v>-26299430.020000003</v>
      </c>
      <c r="F36" s="242">
        <f>SUM(F9:F17)</f>
        <v>-160659344.5980155</v>
      </c>
      <c r="G36" s="241"/>
      <c r="H36" s="242">
        <f>SUM(H9:H17)</f>
        <v>0</v>
      </c>
      <c r="I36" s="242">
        <f>SUM(I9:I17)</f>
        <v>0</v>
      </c>
    </row>
  </sheetData>
  <sheetProtection insertRows="0" deleteRows="0"/>
  <mergeCells count="3">
    <mergeCell ref="B1:C1"/>
    <mergeCell ref="C36:D36"/>
    <mergeCell ref="E2:G4"/>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B1:G124"/>
  <sheetViews>
    <sheetView zoomScale="89" zoomScaleNormal="89" zoomScalePageLayoutView="0" workbookViewId="0" topLeftCell="A1">
      <pane xSplit="3" ySplit="9" topLeftCell="D49" activePane="bottomRight" state="frozen"/>
      <selection pane="topLeft" activeCell="A1" sqref="A1"/>
      <selection pane="topRight" activeCell="D1" sqref="D1"/>
      <selection pane="bottomLeft" activeCell="A10" sqref="A10"/>
      <selection pane="bottomRight" activeCell="D79" sqref="D79"/>
    </sheetView>
  </sheetViews>
  <sheetFormatPr defaultColWidth="9.140625" defaultRowHeight="12.75"/>
  <cols>
    <col min="1" max="1" width="12.00390625" style="163" customWidth="1"/>
    <col min="2" max="2" width="13.7109375" style="163" customWidth="1"/>
    <col min="3" max="3" width="51.421875" style="163" customWidth="1"/>
    <col min="4" max="5" width="20.7109375" style="163" customWidth="1"/>
    <col min="6" max="16384" width="9.140625" style="163" customWidth="1"/>
  </cols>
  <sheetData>
    <row r="1" spans="2:3" ht="20.25">
      <c r="B1" s="435" t="s">
        <v>197</v>
      </c>
      <c r="C1" s="435"/>
    </row>
    <row r="2" spans="2:5" ht="15">
      <c r="B2" s="179" t="str">
        <f>Tradingname</f>
        <v>VicHub</v>
      </c>
      <c r="C2" s="180"/>
      <c r="E2" s="248"/>
    </row>
    <row r="3" spans="2:3" ht="15">
      <c r="B3" s="181" t="s">
        <v>182</v>
      </c>
      <c r="C3" s="182">
        <f>Yearending</f>
        <v>44926</v>
      </c>
    </row>
    <row r="4" spans="2:4" ht="20.25">
      <c r="B4" s="183"/>
      <c r="D4" s="249"/>
    </row>
    <row r="5" spans="2:4" ht="15.75">
      <c r="B5" s="436" t="s">
        <v>198</v>
      </c>
      <c r="C5" s="436"/>
      <c r="D5" s="250"/>
    </row>
    <row r="7" spans="2:5" ht="38.25">
      <c r="B7" s="264" t="s">
        <v>224</v>
      </c>
      <c r="C7" s="265" t="s">
        <v>18</v>
      </c>
      <c r="D7" s="265" t="s">
        <v>232</v>
      </c>
      <c r="E7" s="265" t="s">
        <v>233</v>
      </c>
    </row>
    <row r="8" spans="2:5" ht="12.75">
      <c r="B8" s="264"/>
      <c r="C8" s="266" t="s">
        <v>64</v>
      </c>
      <c r="D8" s="267"/>
      <c r="E8" s="267"/>
    </row>
    <row r="9" spans="2:5" ht="12.75">
      <c r="B9" s="252"/>
      <c r="C9" s="268" t="s">
        <v>138</v>
      </c>
      <c r="D9" s="253"/>
      <c r="E9" s="251"/>
    </row>
    <row r="10" spans="2:5" ht="12.75">
      <c r="B10" s="254" t="s">
        <v>561</v>
      </c>
      <c r="C10" s="269" t="s">
        <v>385</v>
      </c>
      <c r="D10" s="274">
        <f>SUMIF('3.3 Depreciation amortisation'!$D$9:$D$52,'3. Statement of pipeline assets'!C9,'3.3 Depreciation amortisation'!$H$9:$H$52)</f>
        <v>5301679.997789726</v>
      </c>
      <c r="E10" s="255">
        <v>5301679.997789726</v>
      </c>
    </row>
    <row r="11" spans="2:5" ht="12.75">
      <c r="B11" s="254" t="s">
        <v>561</v>
      </c>
      <c r="C11" s="269" t="s">
        <v>71</v>
      </c>
      <c r="D11" s="274">
        <f>SUMIF('3.3 Depreciation amortisation'!$D$9:$D$52,'3. Statement of pipeline assets'!C9,'3.3 Depreciation amortisation'!$I$9:$I$52)</f>
        <v>0</v>
      </c>
      <c r="E11" s="255">
        <v>0</v>
      </c>
    </row>
    <row r="12" spans="2:5" ht="12.75">
      <c r="B12" s="254" t="s">
        <v>561</v>
      </c>
      <c r="C12" s="269" t="s">
        <v>380</v>
      </c>
      <c r="D12" s="274">
        <f>SUMIF('3.3 Depreciation amortisation'!$D$9:$D$52,'3. Statement of pipeline assets'!C9,'3.3 Depreciation amortisation'!$J$9:$J$52)</f>
        <v>0</v>
      </c>
      <c r="E12" s="255">
        <v>0</v>
      </c>
    </row>
    <row r="13" spans="2:5" ht="12.75">
      <c r="B13" s="256"/>
      <c r="C13" s="270" t="s">
        <v>137</v>
      </c>
      <c r="D13" s="274">
        <f>SUM(D10:D12)</f>
        <v>5301679.997789726</v>
      </c>
      <c r="E13" s="274">
        <f>SUM(E10:E12)</f>
        <v>5301679.997789726</v>
      </c>
    </row>
    <row r="14" spans="2:5" ht="12.75">
      <c r="B14" s="254" t="s">
        <v>561</v>
      </c>
      <c r="C14" s="269" t="s">
        <v>381</v>
      </c>
      <c r="D14" s="274">
        <f>SUMIF('3.3 Depreciation amortisation'!$D$9:$D$52,'3. Statement of pipeline assets'!C9,'3.3 Depreciation amortisation'!$M$9:$M$52)+SUMIF('3.3 Depreciation amortisation'!$D$9:$D$52,'3. Statement of pipeline assets'!C9,'3.3 Depreciation amortisation'!$N$9:$N$52)</f>
        <v>-2623320.430259466</v>
      </c>
      <c r="E14" s="255">
        <v>-2482176.3219816745</v>
      </c>
    </row>
    <row r="15" spans="2:6" ht="12.75">
      <c r="B15" s="254" t="s">
        <v>561</v>
      </c>
      <c r="C15" s="269" t="s">
        <v>392</v>
      </c>
      <c r="D15" s="274">
        <f>SUMIF('3.3 Depreciation amortisation'!$D$9:$D$52,'3. Statement of pipeline assets'!C9,'3.3 Depreciation amortisation'!$K$9:$K$52)</f>
        <v>0</v>
      </c>
      <c r="E15" s="255">
        <v>0</v>
      </c>
      <c r="F15" s="189"/>
    </row>
    <row r="16" spans="2:5" ht="12.75">
      <c r="B16" s="256"/>
      <c r="C16" s="270" t="s">
        <v>382</v>
      </c>
      <c r="D16" s="274">
        <f>SUM(D13:D15)</f>
        <v>2678359.5675302595</v>
      </c>
      <c r="E16" s="274">
        <f>SUM(E13:E15)</f>
        <v>2819503.675808051</v>
      </c>
    </row>
    <row r="17" spans="2:5" ht="12.75">
      <c r="B17" s="257"/>
      <c r="C17" s="271" t="s">
        <v>82</v>
      </c>
      <c r="D17" s="275"/>
      <c r="E17" s="258"/>
    </row>
    <row r="18" spans="2:5" ht="12.75">
      <c r="B18" s="254" t="s">
        <v>561</v>
      </c>
      <c r="C18" s="269" t="s">
        <v>385</v>
      </c>
      <c r="D18" s="274">
        <f>SUMIF('3.3 Depreciation amortisation'!$D$9:$D$52,'3. Statement of pipeline assets'!C17,'3.3 Depreciation amortisation'!$H$9:$H$52)</f>
        <v>0</v>
      </c>
      <c r="E18" s="255">
        <v>0</v>
      </c>
    </row>
    <row r="19" spans="2:5" ht="12.75">
      <c r="B19" s="254" t="s">
        <v>561</v>
      </c>
      <c r="C19" s="269" t="s">
        <v>71</v>
      </c>
      <c r="D19" s="274">
        <f>SUMIF('3.3 Depreciation amortisation'!$D$9:$D$52,'3. Statement of pipeline assets'!C17,'3.3 Depreciation amortisation'!$I$9:$I$52)</f>
        <v>0</v>
      </c>
      <c r="E19" s="255">
        <v>0</v>
      </c>
    </row>
    <row r="20" spans="2:5" ht="12.75">
      <c r="B20" s="254" t="s">
        <v>561</v>
      </c>
      <c r="C20" s="269" t="s">
        <v>380</v>
      </c>
      <c r="D20" s="274">
        <f>SUMIF('3.3 Depreciation amortisation'!$D$9:$D$52,'3. Statement of pipeline assets'!C17,'3.3 Depreciation amortisation'!$J$9:$J$52)</f>
        <v>0</v>
      </c>
      <c r="E20" s="255">
        <v>0</v>
      </c>
    </row>
    <row r="21" spans="2:6" ht="12.75">
      <c r="B21" s="254" t="s">
        <v>561</v>
      </c>
      <c r="C21" s="269" t="s">
        <v>381</v>
      </c>
      <c r="D21" s="274">
        <f>SUMIF('3.3 Depreciation amortisation'!$D$9:$D$52,'3. Statement of pipeline assets'!C17,'3.3 Depreciation amortisation'!$M$9:$M$52)+SUMIF('3.3 Depreciation amortisation'!$D$9:$D$52,'3. Statement of pipeline assets'!C17,'3.3 Depreciation amortisation'!$N$9:$N$52)</f>
        <v>0</v>
      </c>
      <c r="E21" s="255">
        <v>0</v>
      </c>
      <c r="F21" s="189"/>
    </row>
    <row r="22" spans="2:5" ht="11.25" customHeight="1">
      <c r="B22" s="254" t="s">
        <v>561</v>
      </c>
      <c r="C22" s="269" t="s">
        <v>392</v>
      </c>
      <c r="D22" s="274">
        <f>SUMIF('3.3 Depreciation amortisation'!$D$9:$D$52,'3. Statement of pipeline assets'!C17,'3.3 Depreciation amortisation'!$K$9:$K$52)</f>
        <v>0</v>
      </c>
      <c r="E22" s="255">
        <v>0</v>
      </c>
    </row>
    <row r="23" spans="2:5" ht="12.75">
      <c r="B23" s="256"/>
      <c r="C23" s="270" t="s">
        <v>83</v>
      </c>
      <c r="D23" s="274">
        <f>SUM(D18:D22)</f>
        <v>0</v>
      </c>
      <c r="E23" s="274">
        <f>SUM(E18:E22)</f>
        <v>0</v>
      </c>
    </row>
    <row r="24" spans="2:5" ht="12.75">
      <c r="B24" s="257"/>
      <c r="C24" s="271" t="s">
        <v>409</v>
      </c>
      <c r="D24" s="275"/>
      <c r="E24" s="258"/>
    </row>
    <row r="25" spans="2:5" ht="12.75">
      <c r="B25" s="254" t="s">
        <v>561</v>
      </c>
      <c r="C25" s="269" t="s">
        <v>385</v>
      </c>
      <c r="D25" s="274">
        <f>SUMIF('3.3 Depreciation amortisation'!$D$9:$D$52,'3. Statement of pipeline assets'!C24,'3.3 Depreciation amortisation'!$H$9:$H$52)</f>
        <v>3557702.11</v>
      </c>
      <c r="E25" s="255">
        <v>3557702.11</v>
      </c>
    </row>
    <row r="26" spans="2:5" ht="12.75">
      <c r="B26" s="254" t="s">
        <v>561</v>
      </c>
      <c r="C26" s="269" t="s">
        <v>71</v>
      </c>
      <c r="D26" s="274">
        <f>SUMIF('3.3 Depreciation amortisation'!$D$9:$D$52,'3. Statement of pipeline assets'!C24,'3.3 Depreciation amortisation'!$I$9:$I$52)</f>
        <v>0</v>
      </c>
      <c r="E26" s="255">
        <v>0</v>
      </c>
    </row>
    <row r="27" spans="2:5" ht="12.75">
      <c r="B27" s="254" t="s">
        <v>561</v>
      </c>
      <c r="C27" s="269" t="s">
        <v>380</v>
      </c>
      <c r="D27" s="274">
        <f>SUMIF('3.3 Depreciation amortisation'!$D$9:$D$52,'3. Statement of pipeline assets'!C24,'3.3 Depreciation amortisation'!$J$9:$J$52)</f>
        <v>0</v>
      </c>
      <c r="E27" s="255">
        <v>0</v>
      </c>
    </row>
    <row r="28" spans="2:6" ht="12.75">
      <c r="B28" s="254" t="s">
        <v>561</v>
      </c>
      <c r="C28" s="269" t="s">
        <v>21</v>
      </c>
      <c r="D28" s="274">
        <f>SUMIF('3.3 Depreciation amortisation'!$D$9:$D$52,'3. Statement of pipeline assets'!C24,'3.3 Depreciation amortisation'!$M$9:$M$52)+SUMIF('3.3 Depreciation amortisation'!$D$9:$D$52,'3. Statement of pipeline assets'!C24,'3.3 Depreciation amortisation'!$N$9:$N$52)</f>
        <v>-2280005.16</v>
      </c>
      <c r="E28" s="255">
        <v>-2210940.46</v>
      </c>
      <c r="F28" s="189"/>
    </row>
    <row r="29" spans="2:5" ht="11.25" customHeight="1">
      <c r="B29" s="254" t="s">
        <v>561</v>
      </c>
      <c r="C29" s="269" t="s">
        <v>392</v>
      </c>
      <c r="D29" s="274">
        <f>SUMIF('3.3 Depreciation amortisation'!$D$9:$D$52,'3. Statement of pipeline assets'!C24,'3.3 Depreciation amortisation'!$K$9:$K$52)</f>
        <v>0</v>
      </c>
      <c r="E29" s="255">
        <v>0</v>
      </c>
    </row>
    <row r="30" spans="2:5" ht="12.75">
      <c r="B30" s="256"/>
      <c r="C30" s="270" t="s">
        <v>140</v>
      </c>
      <c r="D30" s="274">
        <f>SUM(D25:D29)</f>
        <v>1277696.9499999997</v>
      </c>
      <c r="E30" s="274">
        <f>SUM(E25:E29)</f>
        <v>1346761.65</v>
      </c>
    </row>
    <row r="31" spans="2:5" ht="12.75">
      <c r="B31" s="257"/>
      <c r="C31" s="271" t="s">
        <v>141</v>
      </c>
      <c r="D31" s="275"/>
      <c r="E31" s="258"/>
    </row>
    <row r="32" spans="2:5" ht="12.75">
      <c r="B32" s="254" t="s">
        <v>561</v>
      </c>
      <c r="C32" s="269" t="s">
        <v>385</v>
      </c>
      <c r="D32" s="274">
        <f>SUMIF('3.3 Depreciation amortisation'!$D$9:$D$52,'3. Statement of pipeline assets'!C31,'3.3 Depreciation amortisation'!$H$9:$H$52)</f>
        <v>96546.65720410505</v>
      </c>
      <c r="E32" s="255">
        <v>96546.65720410505</v>
      </c>
    </row>
    <row r="33" spans="2:5" ht="12.75">
      <c r="B33" s="254" t="s">
        <v>561</v>
      </c>
      <c r="C33" s="269" t="s">
        <v>383</v>
      </c>
      <c r="D33" s="274">
        <f>SUMIF('3.3 Depreciation amortisation'!$D$9:$D$52,'3. Statement of pipeline assets'!C31,'3.3 Depreciation amortisation'!$I$9:$I$52)</f>
        <v>0</v>
      </c>
      <c r="E33" s="255">
        <v>0</v>
      </c>
    </row>
    <row r="34" spans="2:5" ht="12.75">
      <c r="B34" s="254" t="s">
        <v>561</v>
      </c>
      <c r="C34" s="269" t="s">
        <v>380</v>
      </c>
      <c r="D34" s="274">
        <f>SUMIF('3.3 Depreciation amortisation'!$D$9:$D$52,'3. Statement of pipeline assets'!C31,'3.3 Depreciation amortisation'!$J$9:$J$52)</f>
        <v>0</v>
      </c>
      <c r="E34" s="255">
        <v>0</v>
      </c>
    </row>
    <row r="35" spans="2:6" ht="12.75">
      <c r="B35" s="254" t="s">
        <v>561</v>
      </c>
      <c r="C35" s="269" t="s">
        <v>21</v>
      </c>
      <c r="D35" s="274">
        <f>SUMIF('3.3 Depreciation amortisation'!$D$9:$D$52,'3. Statement of pipeline assets'!C31,'3.3 Depreciation amortisation'!$M$9:$M$52)+SUMIF('3.3 Depreciation amortisation'!$D$9:$D$52,'3. Statement of pipeline assets'!C31,'3.3 Depreciation amortisation'!$N$9:$N$52)</f>
        <v>-63411.756489417654</v>
      </c>
      <c r="E35" s="255">
        <v>-58699.08628358606</v>
      </c>
      <c r="F35" s="189"/>
    </row>
    <row r="36" spans="2:5" ht="11.25" customHeight="1">
      <c r="B36" s="254" t="s">
        <v>561</v>
      </c>
      <c r="C36" s="269" t="s">
        <v>392</v>
      </c>
      <c r="D36" s="274">
        <f>SUMIF('3.3 Depreciation amortisation'!$D$9:$D$52,'3. Statement of pipeline assets'!C31,'3.3 Depreciation amortisation'!$K$9:$K$52)</f>
        <v>0</v>
      </c>
      <c r="E36" s="255">
        <v>0</v>
      </c>
    </row>
    <row r="37" spans="2:5" ht="12.75">
      <c r="B37" s="256"/>
      <c r="C37" s="270" t="s">
        <v>384</v>
      </c>
      <c r="D37" s="274">
        <f>SUM(D32:D36)</f>
        <v>33134.9007146874</v>
      </c>
      <c r="E37" s="274">
        <f>SUM(E32:E36)</f>
        <v>37847.57092051899</v>
      </c>
    </row>
    <row r="38" spans="2:5" ht="12.75">
      <c r="B38" s="257"/>
      <c r="C38" s="271" t="s">
        <v>535</v>
      </c>
      <c r="D38" s="275"/>
      <c r="E38" s="258"/>
    </row>
    <row r="39" spans="2:5" ht="12.75">
      <c r="B39" s="254" t="s">
        <v>561</v>
      </c>
      <c r="C39" s="269" t="s">
        <v>385</v>
      </c>
      <c r="D39" s="274">
        <f>SUMIF('3.3 Depreciation amortisation'!$D$9:$D$52,'3. Statement of pipeline assets'!C38,'3.3 Depreciation amortisation'!$H$9:$H$52)</f>
        <v>0</v>
      </c>
      <c r="E39" s="259"/>
    </row>
    <row r="40" spans="2:5" ht="12.75">
      <c r="B40" s="254" t="s">
        <v>561</v>
      </c>
      <c r="C40" s="269" t="s">
        <v>71</v>
      </c>
      <c r="D40" s="274">
        <f>SUMIF('3.3 Depreciation amortisation'!$D$9:$D$52,'3. Statement of pipeline assets'!C38,'3.3 Depreciation amortisation'!$I$9:$I$52)</f>
        <v>0</v>
      </c>
      <c r="E40" s="259"/>
    </row>
    <row r="41" spans="2:5" ht="12.75">
      <c r="B41" s="254" t="s">
        <v>561</v>
      </c>
      <c r="C41" s="269" t="s">
        <v>380</v>
      </c>
      <c r="D41" s="274">
        <f>SUMIF('3.3 Depreciation amortisation'!$D$9:$D$52,'3. Statement of pipeline assets'!C38,'3.3 Depreciation amortisation'!$J$9:$J$52)</f>
        <v>0</v>
      </c>
      <c r="E41" s="259"/>
    </row>
    <row r="42" spans="2:6" ht="12.75">
      <c r="B42" s="254" t="s">
        <v>561</v>
      </c>
      <c r="C42" s="269" t="s">
        <v>21</v>
      </c>
      <c r="D42" s="274">
        <f>SUMIF('3.3 Depreciation amortisation'!$D$9:$D$52,'3. Statement of pipeline assets'!C38,'3.3 Depreciation amortisation'!$M$9:$M$52)+SUMIF('3.3 Depreciation amortisation'!$D$9:$D$52,'3. Statement of pipeline assets'!C38,'3.3 Depreciation amortisation'!$N$9:$N$52)</f>
        <v>0</v>
      </c>
      <c r="E42" s="259"/>
      <c r="F42" s="189"/>
    </row>
    <row r="43" spans="2:5" ht="11.25" customHeight="1">
      <c r="B43" s="254" t="s">
        <v>561</v>
      </c>
      <c r="C43" s="269" t="s">
        <v>392</v>
      </c>
      <c r="D43" s="274">
        <f>SUMIF('3.3 Depreciation amortisation'!$D$9:$D$52,'3. Statement of pipeline assets'!C38,'3.3 Depreciation amortisation'!$K$9:$K$52)</f>
        <v>0</v>
      </c>
      <c r="E43" s="259"/>
    </row>
    <row r="44" spans="2:5" ht="12.75">
      <c r="B44" s="256"/>
      <c r="C44" s="270" t="s">
        <v>541</v>
      </c>
      <c r="D44" s="274">
        <f>SUM(D39:D43)</f>
        <v>0</v>
      </c>
      <c r="E44" s="274">
        <f>SUM(E39:E43)</f>
        <v>0</v>
      </c>
    </row>
    <row r="45" spans="2:5" ht="12.75">
      <c r="B45" s="257"/>
      <c r="C45" s="271" t="s">
        <v>142</v>
      </c>
      <c r="D45" s="275"/>
      <c r="E45" s="258"/>
    </row>
    <row r="46" spans="2:5" ht="12.75">
      <c r="B46" s="254" t="s">
        <v>561</v>
      </c>
      <c r="C46" s="269" t="s">
        <v>385</v>
      </c>
      <c r="D46" s="274">
        <f>SUMIF('3.3 Depreciation amortisation'!$D$9:$D$52,'3. Statement of pipeline assets'!C45,'3.3 Depreciation amortisation'!$H$9:$H$52)</f>
        <v>0</v>
      </c>
      <c r="E46" s="259"/>
    </row>
    <row r="47" spans="2:5" ht="12.75">
      <c r="B47" s="254" t="s">
        <v>561</v>
      </c>
      <c r="C47" s="269" t="s">
        <v>71</v>
      </c>
      <c r="D47" s="274">
        <f>SUMIF('3.3 Depreciation amortisation'!$D$9:$D$52,'3. Statement of pipeline assets'!C45,'3.3 Depreciation amortisation'!$I$9:$I$52)</f>
        <v>0</v>
      </c>
      <c r="E47" s="259"/>
    </row>
    <row r="48" spans="2:5" ht="12.75">
      <c r="B48" s="254" t="s">
        <v>561</v>
      </c>
      <c r="C48" s="269" t="s">
        <v>380</v>
      </c>
      <c r="D48" s="274">
        <f>SUMIF('3.3 Depreciation amortisation'!$D$9:$D$52,'3. Statement of pipeline assets'!C45,'3.3 Depreciation amortisation'!$J$9:$J$52)</f>
        <v>0</v>
      </c>
      <c r="E48" s="259"/>
    </row>
    <row r="49" spans="2:6" ht="11.25" customHeight="1">
      <c r="B49" s="254" t="s">
        <v>561</v>
      </c>
      <c r="C49" s="269" t="s">
        <v>21</v>
      </c>
      <c r="D49" s="274">
        <f>SUMIF('3.3 Depreciation amortisation'!$D$9:$D$52,'3. Statement of pipeline assets'!C45,'3.3 Depreciation amortisation'!$M$9:$M$52)+SUMIF('3.3 Depreciation amortisation'!$D$9:$D$52,'3. Statement of pipeline assets'!C45,'3.3 Depreciation amortisation'!$N$9:$N$52)</f>
        <v>0</v>
      </c>
      <c r="E49" s="259"/>
      <c r="F49" s="189"/>
    </row>
    <row r="50" spans="2:5" ht="11.25" customHeight="1">
      <c r="B50" s="254" t="s">
        <v>561</v>
      </c>
      <c r="C50" s="269" t="s">
        <v>392</v>
      </c>
      <c r="D50" s="274">
        <f>SUMIF('3.3 Depreciation amortisation'!$D$9:$D$52,'3. Statement of pipeline assets'!C45,'3.3 Depreciation amortisation'!$K$9:$K$52)</f>
        <v>0</v>
      </c>
      <c r="E50" s="259"/>
    </row>
    <row r="51" spans="2:5" ht="12.75">
      <c r="B51" s="256"/>
      <c r="C51" s="270" t="s">
        <v>143</v>
      </c>
      <c r="D51" s="274">
        <f>SUM(D46:D50)</f>
        <v>0</v>
      </c>
      <c r="E51" s="274">
        <f>SUM(E46:E50)</f>
        <v>0</v>
      </c>
    </row>
    <row r="52" spans="2:5" ht="12.75">
      <c r="B52" s="257"/>
      <c r="C52" s="271" t="s">
        <v>1</v>
      </c>
      <c r="D52" s="275"/>
      <c r="E52" s="258"/>
    </row>
    <row r="53" spans="2:5" ht="12.75">
      <c r="B53" s="254" t="s">
        <v>561</v>
      </c>
      <c r="C53" s="269" t="s">
        <v>385</v>
      </c>
      <c r="D53" s="274">
        <f>SUMIF('3.3 Depreciation amortisation'!$D$9:$D$52,'3. Statement of pipeline assets'!C52,'3.3 Depreciation amortisation'!$H$9:$H$52)</f>
        <v>0</v>
      </c>
      <c r="E53" s="259"/>
    </row>
    <row r="54" spans="2:5" ht="12.75">
      <c r="B54" s="254" t="s">
        <v>561</v>
      </c>
      <c r="C54" s="269" t="s">
        <v>71</v>
      </c>
      <c r="D54" s="274">
        <f>SUMIF('3.3 Depreciation amortisation'!$D$9:$D$52,'3. Statement of pipeline assets'!C52,'3.3 Depreciation amortisation'!$I$9:$I$52)</f>
        <v>0</v>
      </c>
      <c r="E54" s="259"/>
    </row>
    <row r="55" spans="2:5" ht="12.75">
      <c r="B55" s="254" t="s">
        <v>561</v>
      </c>
      <c r="C55" s="269" t="s">
        <v>380</v>
      </c>
      <c r="D55" s="274">
        <f>SUMIF('3.3 Depreciation amortisation'!$D$9:$D$52,'3. Statement of pipeline assets'!C52,'3.3 Depreciation amortisation'!$J$9:$J$52)</f>
        <v>0</v>
      </c>
      <c r="E55" s="259"/>
    </row>
    <row r="56" spans="2:6" ht="12.75">
      <c r="B56" s="254" t="s">
        <v>561</v>
      </c>
      <c r="C56" s="269" t="s">
        <v>21</v>
      </c>
      <c r="D56" s="274">
        <f>SUMIF('3.3 Depreciation amortisation'!$D$9:$D$52,'3. Statement of pipeline assets'!C52,'3.3 Depreciation amortisation'!$M$9:$M$52)+SUMIF('3.3 Depreciation amortisation'!$D$9:$D$52,'3. Statement of pipeline assets'!C52,'3.3 Depreciation amortisation'!$N$9:$N$52)</f>
        <v>0</v>
      </c>
      <c r="E56" s="259"/>
      <c r="F56" s="189"/>
    </row>
    <row r="57" spans="2:5" ht="11.25" customHeight="1">
      <c r="B57" s="254" t="s">
        <v>561</v>
      </c>
      <c r="C57" s="269" t="s">
        <v>392</v>
      </c>
      <c r="D57" s="274">
        <f>SUMIF('3.3 Depreciation amortisation'!$D$9:$D$52,'3. Statement of pipeline assets'!C52,'3.3 Depreciation amortisation'!$K$9:$K$52)</f>
        <v>0</v>
      </c>
      <c r="E57" s="259"/>
    </row>
    <row r="58" spans="2:5" ht="12.75">
      <c r="B58" s="256"/>
      <c r="C58" s="270" t="s">
        <v>84</v>
      </c>
      <c r="D58" s="274">
        <f>SUM(D53:D57)</f>
        <v>0</v>
      </c>
      <c r="E58" s="274">
        <f>SUM(E53:E57)</f>
        <v>0</v>
      </c>
    </row>
    <row r="59" spans="2:5" ht="12.75">
      <c r="B59" s="257"/>
      <c r="C59" s="271" t="s">
        <v>144</v>
      </c>
      <c r="D59" s="275"/>
      <c r="E59" s="258"/>
    </row>
    <row r="60" spans="2:5" ht="12.75">
      <c r="B60" s="254" t="s">
        <v>561</v>
      </c>
      <c r="C60" s="269" t="s">
        <v>385</v>
      </c>
      <c r="D60" s="274">
        <f>SUMIF('3.3 Depreciation amortisation'!$D$9:$D$52,'3. Statement of pipeline assets'!C59,'3.3 Depreciation amortisation'!$H$9:$H$52)</f>
        <v>0</v>
      </c>
      <c r="E60" s="259"/>
    </row>
    <row r="61" spans="2:5" ht="12.75">
      <c r="B61" s="254" t="s">
        <v>561</v>
      </c>
      <c r="C61" s="269" t="s">
        <v>71</v>
      </c>
      <c r="D61" s="274">
        <f>SUMIF('3.3 Depreciation amortisation'!$D$9:$D$52,'3. Statement of pipeline assets'!C59,'3.3 Depreciation amortisation'!$I$9:$I$52)</f>
        <v>0</v>
      </c>
      <c r="E61" s="259"/>
    </row>
    <row r="62" spans="2:5" ht="12.75">
      <c r="B62" s="254" t="s">
        <v>561</v>
      </c>
      <c r="C62" s="269" t="s">
        <v>380</v>
      </c>
      <c r="D62" s="274">
        <f>SUMIF('3.3 Depreciation amortisation'!$D$9:$D$52,'3. Statement of pipeline assets'!C59,'3.3 Depreciation amortisation'!$J$9:$J$52)</f>
        <v>0</v>
      </c>
      <c r="E62" s="259"/>
    </row>
    <row r="63" spans="2:5" ht="11.25" customHeight="1">
      <c r="B63" s="254" t="s">
        <v>561</v>
      </c>
      <c r="C63" s="269" t="s">
        <v>392</v>
      </c>
      <c r="D63" s="274">
        <f>SUMIF('3.3 Depreciation amortisation'!$D$9:$D$52,'3. Statement of pipeline assets'!C59,'3.3 Depreciation amortisation'!$K$9:$K$52)</f>
        <v>0</v>
      </c>
      <c r="E63" s="259"/>
    </row>
    <row r="64" spans="2:5" ht="12.75">
      <c r="B64" s="256"/>
      <c r="C64" s="270" t="s">
        <v>145</v>
      </c>
      <c r="D64" s="274">
        <f>SUM(D60:D63)</f>
        <v>0</v>
      </c>
      <c r="E64" s="274">
        <f>SUM(E60:E63)</f>
        <v>0</v>
      </c>
    </row>
    <row r="65" spans="2:5" ht="12.75">
      <c r="B65" s="257"/>
      <c r="C65" s="271" t="s">
        <v>235</v>
      </c>
      <c r="D65" s="275"/>
      <c r="E65" s="258"/>
    </row>
    <row r="66" spans="2:6" s="261" customFormat="1" ht="12.75">
      <c r="B66" s="254" t="s">
        <v>561</v>
      </c>
      <c r="C66" s="269" t="s">
        <v>385</v>
      </c>
      <c r="D66" s="276">
        <f>SUMIF('3.3 Depreciation amortisation'!$D$9:$D$52,'3. Statement of pipeline assets'!C65,'3.3 Depreciation amortisation'!$H$9:$H$52)</f>
        <v>257251.01842722757</v>
      </c>
      <c r="E66" s="255">
        <v>257251.01842722757</v>
      </c>
      <c r="F66" s="260"/>
    </row>
    <row r="67" spans="2:6" s="261" customFormat="1" ht="12.75">
      <c r="B67" s="254" t="s">
        <v>561</v>
      </c>
      <c r="C67" s="269" t="s">
        <v>71</v>
      </c>
      <c r="D67" s="276">
        <f>SUMIF('3.3 Depreciation amortisation'!$D$9:$D$52,'3. Statement of pipeline assets'!C65,'3.3 Depreciation amortisation'!$I$9:$I$52)</f>
        <v>0</v>
      </c>
      <c r="E67" s="255">
        <v>0</v>
      </c>
      <c r="F67" s="260"/>
    </row>
    <row r="68" spans="2:6" s="261" customFormat="1" ht="12.75">
      <c r="B68" s="254" t="s">
        <v>561</v>
      </c>
      <c r="C68" s="269" t="s">
        <v>380</v>
      </c>
      <c r="D68" s="276">
        <f>SUMIF('3.3 Depreciation amortisation'!$D$9:$D$52,'3. Statement of pipeline assets'!C65,'3.3 Depreciation amortisation'!$J$9:$J$52)</f>
        <v>0</v>
      </c>
      <c r="E68" s="255">
        <v>0</v>
      </c>
      <c r="F68" s="260"/>
    </row>
    <row r="69" spans="2:6" s="261" customFormat="1" ht="12.75">
      <c r="B69" s="254" t="s">
        <v>561</v>
      </c>
      <c r="C69" s="269" t="s">
        <v>21</v>
      </c>
      <c r="D69" s="276">
        <f>SUMIF('3.3 Depreciation amortisation'!$D$9:$D$52,'3. Statement of pipeline assets'!C65,'3.3 Depreciation amortisation'!$M$9:$M$52)+SUMIF('3.3 Depreciation amortisation'!$D$9:$D$52,'3. Statement of pipeline assets'!C65,'3.3 Depreciation amortisation'!$N$9:$N$52)</f>
        <v>-203455.6267979953</v>
      </c>
      <c r="E69" s="255">
        <v>-196235.59578287482</v>
      </c>
      <c r="F69" s="260"/>
    </row>
    <row r="70" spans="2:5" s="261" customFormat="1" ht="12.75">
      <c r="B70" s="254" t="s">
        <v>561</v>
      </c>
      <c r="C70" s="269" t="s">
        <v>392</v>
      </c>
      <c r="D70" s="276">
        <f>SUMIF('3.3 Depreciation amortisation'!$D$9:$D$52,'3. Statement of pipeline assets'!C65,'3.3 Depreciation amortisation'!$K$9:$K$52)</f>
        <v>0</v>
      </c>
      <c r="E70" s="255">
        <v>0</v>
      </c>
    </row>
    <row r="71" spans="2:5" ht="12.75">
      <c r="B71" s="256"/>
      <c r="C71" s="270" t="s">
        <v>236</v>
      </c>
      <c r="D71" s="274">
        <f>SUM(D66:D70)</f>
        <v>53795.39162923227</v>
      </c>
      <c r="E71" s="274">
        <f>SUM(E66:E70)</f>
        <v>61015.422644352744</v>
      </c>
    </row>
    <row r="72" spans="2:6" ht="12.75">
      <c r="B72" s="257"/>
      <c r="C72" s="271" t="s">
        <v>274</v>
      </c>
      <c r="D72" s="275"/>
      <c r="E72" s="258"/>
      <c r="F72" s="262"/>
    </row>
    <row r="73" spans="2:6" ht="12.75">
      <c r="B73" s="254"/>
      <c r="C73" s="269" t="s">
        <v>385</v>
      </c>
      <c r="D73" s="274">
        <f>SUMIF('3.3 Depreciation amortisation'!$D$9:$D$52,'3. Statement of pipeline assets'!C72,'3.3 Depreciation amortisation'!$H$9:$H$52)</f>
        <v>0</v>
      </c>
      <c r="E73" s="259"/>
      <c r="F73" s="262"/>
    </row>
    <row r="74" spans="2:6" ht="12.75">
      <c r="B74" s="254"/>
      <c r="C74" s="269" t="s">
        <v>71</v>
      </c>
      <c r="D74" s="274">
        <f>SUMIF('3.3 Depreciation amortisation'!$D$9:$D$52,'3. Statement of pipeline assets'!C72,'3.3 Depreciation amortisation'!$I$9:$I$52)</f>
        <v>0</v>
      </c>
      <c r="E74" s="259"/>
      <c r="F74" s="262"/>
    </row>
    <row r="75" spans="2:6" ht="12.75">
      <c r="B75" s="254"/>
      <c r="C75" s="269" t="s">
        <v>380</v>
      </c>
      <c r="D75" s="274">
        <f>SUMIF('3.3 Depreciation amortisation'!$D$9:$D$52,'3. Statement of pipeline assets'!C72,'3.3 Depreciation amortisation'!$J$9:$J$52)</f>
        <v>0</v>
      </c>
      <c r="E75" s="259"/>
      <c r="F75" s="262"/>
    </row>
    <row r="76" spans="2:6" ht="12.75">
      <c r="B76" s="254"/>
      <c r="C76" s="269" t="s">
        <v>386</v>
      </c>
      <c r="D76" s="274">
        <f>SUMIF('3.3 Depreciation amortisation'!$D$9:$D$52,'3. Statement of pipeline assets'!C72,'3.3 Depreciation amortisation'!$M$9:$M$52)+SUMIF('3.3 Depreciation amortisation'!$D$9:$D$52,'3. Statement of pipeline assets'!C72,'3.3 Depreciation amortisation'!$N$9:$N$52)</f>
        <v>0</v>
      </c>
      <c r="E76" s="259"/>
      <c r="F76" s="262"/>
    </row>
    <row r="77" spans="2:7" ht="11.25" customHeight="1">
      <c r="B77" s="254"/>
      <c r="C77" s="269" t="s">
        <v>392</v>
      </c>
      <c r="D77" s="274">
        <f>SUMIF('3.3 Depreciation amortisation'!$D$9:$D$52,'3. Statement of pipeline assets'!C72,'3.3 Depreciation amortisation'!$K$9:$K$52)</f>
        <v>0</v>
      </c>
      <c r="E77" s="259"/>
      <c r="F77" s="262"/>
      <c r="G77" s="262"/>
    </row>
    <row r="78" spans="2:6" ht="12.75">
      <c r="B78" s="256"/>
      <c r="C78" s="270" t="s">
        <v>275</v>
      </c>
      <c r="D78" s="274">
        <f>SUM(D73:D77)</f>
        <v>0</v>
      </c>
      <c r="E78" s="274">
        <f>SUM(E73:E77)</f>
        <v>0</v>
      </c>
      <c r="F78" s="262"/>
    </row>
    <row r="79" spans="2:5" ht="12.75">
      <c r="B79" s="254" t="s">
        <v>585</v>
      </c>
      <c r="C79" s="271" t="s">
        <v>146</v>
      </c>
      <c r="D79" s="259">
        <v>30447379.580000002</v>
      </c>
      <c r="E79" s="255">
        <v>24733570.730000004</v>
      </c>
    </row>
    <row r="80" spans="2:6" ht="12.75">
      <c r="B80" s="256"/>
      <c r="C80" s="272" t="s">
        <v>75</v>
      </c>
      <c r="D80" s="274">
        <f>SUM(D16,D23,D30,D37,D44,D51,D58,D64,D71,D79,D78)</f>
        <v>34490366.38987418</v>
      </c>
      <c r="E80" s="274">
        <f>SUM(E16,E23,E30,E37,E44,E51,E58,E64,E71,E79,E78)</f>
        <v>28998699.049372926</v>
      </c>
      <c r="F80" s="262"/>
    </row>
    <row r="81" spans="2:5" ht="12.75">
      <c r="B81" s="257"/>
      <c r="C81" s="266" t="s">
        <v>387</v>
      </c>
      <c r="D81" s="275"/>
      <c r="E81" s="258"/>
    </row>
    <row r="82" spans="2:5" ht="12.75">
      <c r="B82" s="257"/>
      <c r="C82" s="271" t="s">
        <v>372</v>
      </c>
      <c r="D82" s="275"/>
      <c r="E82" s="258"/>
    </row>
    <row r="83" spans="2:6" ht="12.75">
      <c r="B83" s="254" t="s">
        <v>561</v>
      </c>
      <c r="C83" s="269" t="s">
        <v>385</v>
      </c>
      <c r="D83" s="274">
        <f>SUMIF('3.3 Depreciation amortisation'!$D$60:$D$77,$C$82,'3.3 Depreciation amortisation'!$G$60:$G$77)</f>
        <v>0</v>
      </c>
      <c r="E83" s="259"/>
      <c r="F83" s="262"/>
    </row>
    <row r="84" spans="2:6" ht="12.75">
      <c r="B84" s="254" t="s">
        <v>561</v>
      </c>
      <c r="C84" s="269" t="s">
        <v>71</v>
      </c>
      <c r="D84" s="274">
        <f>SUMIF('3.3 Depreciation amortisation'!$D$60:$D$77,$C$82,'3.3 Depreciation amortisation'!$H$60:$H$77)</f>
        <v>0</v>
      </c>
      <c r="E84" s="259"/>
      <c r="F84" s="262"/>
    </row>
    <row r="85" spans="2:5" ht="12.75">
      <c r="B85" s="254" t="s">
        <v>561</v>
      </c>
      <c r="C85" s="269" t="s">
        <v>380</v>
      </c>
      <c r="D85" s="274">
        <f>SUMIF('3.3 Depreciation amortisation'!$D$60:$D$77,$C$82,'3.3 Depreciation amortisation'!$I$60:$I$77)</f>
        <v>0</v>
      </c>
      <c r="E85" s="259"/>
    </row>
    <row r="86" spans="2:6" ht="12.75">
      <c r="B86" s="254" t="s">
        <v>561</v>
      </c>
      <c r="C86" s="269" t="s">
        <v>21</v>
      </c>
      <c r="D86" s="274">
        <f>SUMIF('3.3 Depreciation amortisation'!$D$60:$D$77,$C$82,'3.3 Depreciation amortisation'!$L$60:$L$77)+SUMIF('3.3 Depreciation amortisation'!$D$60:$D$77,$C$82,'3.3 Depreciation amortisation'!$M$60:$M$77)</f>
        <v>0</v>
      </c>
      <c r="E86" s="259"/>
      <c r="F86" s="262"/>
    </row>
    <row r="87" spans="2:6" ht="12.75">
      <c r="B87" s="254" t="s">
        <v>561</v>
      </c>
      <c r="C87" s="269" t="s">
        <v>392</v>
      </c>
      <c r="D87" s="274">
        <f>SUMIF('3.3 Depreciation amortisation'!$D$60:$D$77,$C$82,'3.3 Depreciation amortisation'!$J$60:$J$77)</f>
        <v>0</v>
      </c>
      <c r="E87" s="259"/>
      <c r="F87" s="262"/>
    </row>
    <row r="88" spans="2:5" ht="12.75">
      <c r="B88" s="256"/>
      <c r="C88" s="270" t="s">
        <v>391</v>
      </c>
      <c r="D88" s="274">
        <f>SUM(D83:D87)</f>
        <v>0</v>
      </c>
      <c r="E88" s="274">
        <f>SUM(E83:E87)</f>
        <v>0</v>
      </c>
    </row>
    <row r="89" spans="2:6" ht="12.75">
      <c r="B89" s="257"/>
      <c r="C89" s="271" t="s">
        <v>309</v>
      </c>
      <c r="D89" s="275"/>
      <c r="E89" s="258"/>
      <c r="F89" s="262"/>
    </row>
    <row r="90" spans="2:6" ht="12.75">
      <c r="B90" s="254"/>
      <c r="C90" s="269" t="s">
        <v>385</v>
      </c>
      <c r="D90" s="274">
        <f>SUMIF('3.3 Depreciation amortisation'!$D$60:$D$77,$C$89,'3.3 Depreciation amortisation'!$G$60:$G$77)</f>
        <v>0</v>
      </c>
      <c r="E90" s="259"/>
      <c r="F90" s="262"/>
    </row>
    <row r="91" spans="2:6" ht="12.75">
      <c r="B91" s="254"/>
      <c r="C91" s="269" t="s">
        <v>71</v>
      </c>
      <c r="D91" s="274">
        <f>SUMIF('3.3 Depreciation amortisation'!$D$60:$D$77,$C$89,'3.3 Depreciation amortisation'!$H$60:$H$77)</f>
        <v>0</v>
      </c>
      <c r="E91" s="259"/>
      <c r="F91" s="262"/>
    </row>
    <row r="92" spans="2:6" ht="12.75">
      <c r="B92" s="254"/>
      <c r="C92" s="269" t="s">
        <v>380</v>
      </c>
      <c r="D92" s="274">
        <f>SUMIF('3.3 Depreciation amortisation'!$D$60:$D$77,$C$89,'3.3 Depreciation amortisation'!$I$60:$I$77)</f>
        <v>0</v>
      </c>
      <c r="E92" s="259"/>
      <c r="F92" s="262"/>
    </row>
    <row r="93" spans="2:6" ht="12.75">
      <c r="B93" s="254"/>
      <c r="C93" s="269" t="s">
        <v>386</v>
      </c>
      <c r="D93" s="274">
        <f>SUMIF('3.3 Depreciation amortisation'!$D$60:$D$77,$C$89,'3.3 Depreciation amortisation'!$L$60:$L$77)+SUMIF('3.3 Depreciation amortisation'!$D$60:$D$77,$C$89,'3.3 Depreciation amortisation'!$M$60:$M$77)</f>
        <v>0</v>
      </c>
      <c r="E93" s="259"/>
      <c r="F93" s="262"/>
    </row>
    <row r="94" spans="2:7" ht="11.25" customHeight="1">
      <c r="B94" s="254"/>
      <c r="C94" s="269" t="s">
        <v>392</v>
      </c>
      <c r="D94" s="274">
        <f>SUMIF('3.3 Depreciation amortisation'!$D$60:$D$77,$C$89,'3.3 Depreciation amortisation'!$J$60:$J$77)</f>
        <v>0</v>
      </c>
      <c r="E94" s="259"/>
      <c r="F94" s="262"/>
      <c r="G94" s="262"/>
    </row>
    <row r="95" spans="2:6" ht="12.75">
      <c r="B95" s="256"/>
      <c r="C95" s="270" t="s">
        <v>390</v>
      </c>
      <c r="D95" s="274">
        <f>SUM(D90:D94)</f>
        <v>0</v>
      </c>
      <c r="E95" s="274">
        <f>SUM(E90:E94)</f>
        <v>0</v>
      </c>
      <c r="F95" s="262"/>
    </row>
    <row r="96" spans="2:6" ht="12.75">
      <c r="B96" s="254"/>
      <c r="C96" s="271" t="s">
        <v>117</v>
      </c>
      <c r="D96" s="259"/>
      <c r="E96" s="259"/>
      <c r="F96" s="262"/>
    </row>
    <row r="97" spans="2:5" ht="12.75">
      <c r="B97" s="254"/>
      <c r="C97" s="271" t="s">
        <v>118</v>
      </c>
      <c r="D97" s="259"/>
      <c r="E97" s="259"/>
    </row>
    <row r="98" spans="2:5" ht="12.75">
      <c r="B98" s="254"/>
      <c r="C98" s="271" t="s">
        <v>403</v>
      </c>
      <c r="D98" s="259"/>
      <c r="E98" s="259"/>
    </row>
    <row r="99" spans="2:6" ht="12.75">
      <c r="B99" s="256"/>
      <c r="C99" s="273" t="s">
        <v>388</v>
      </c>
      <c r="D99" s="274">
        <f>SUM(D88,D95:D98)</f>
        <v>0</v>
      </c>
      <c r="E99" s="274">
        <f>SUM(E88,E95:E98)</f>
        <v>0</v>
      </c>
      <c r="F99" s="262"/>
    </row>
    <row r="100" spans="2:5" ht="12.75" customHeight="1">
      <c r="B100" s="256"/>
      <c r="C100" s="273" t="s">
        <v>22</v>
      </c>
      <c r="D100" s="277">
        <f>SUM(D80,D99)</f>
        <v>34490366.38987418</v>
      </c>
      <c r="E100" s="277">
        <f>SUM(E80,E99)</f>
        <v>28998699.049372926</v>
      </c>
    </row>
    <row r="124" ht="12.75">
      <c r="C124" s="263"/>
    </row>
  </sheetData>
  <sheetProtection sheet="1"/>
  <mergeCells count="2">
    <mergeCell ref="B1:C1"/>
    <mergeCell ref="B5:C5"/>
  </mergeCells>
  <printOptions/>
  <pageMargins left="0.75" right="0.75" top="1" bottom="1" header="0.5" footer="0.5"/>
  <pageSetup fitToHeight="1" fitToWidth="1" horizontalDpi="600" verticalDpi="600" orientation="landscape" paperSize="9" scale="47" r:id="rId2"/>
  <customProperties>
    <customPr name="_pios_id" r:id="rId3"/>
  </customProperties>
  <drawing r:id="rId1"/>
</worksheet>
</file>

<file path=xl/worksheets/sheet12.xml><?xml version="1.0" encoding="utf-8"?>
<worksheet xmlns="http://schemas.openxmlformats.org/spreadsheetml/2006/main" xmlns:r="http://schemas.openxmlformats.org/officeDocument/2006/relationships">
  <sheetPr>
    <tabColor rgb="FF92D050"/>
  </sheetPr>
  <dimension ref="B1:G37"/>
  <sheetViews>
    <sheetView zoomScale="70" zoomScaleNormal="7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2" sqref="A2"/>
    </sheetView>
  </sheetViews>
  <sheetFormatPr defaultColWidth="9.140625" defaultRowHeight="12.75"/>
  <cols>
    <col min="1" max="1" width="12.140625" style="234" customWidth="1"/>
    <col min="2" max="2" width="21.00390625" style="234" customWidth="1"/>
    <col min="3" max="6" width="42.28125" style="234" customWidth="1"/>
    <col min="7" max="7" width="9.421875" style="234" customWidth="1"/>
    <col min="8" max="8" width="25.140625" style="234" customWidth="1"/>
    <col min="9" max="16384" width="9.140625" style="234" customWidth="1"/>
  </cols>
  <sheetData>
    <row r="1" spans="2:5" ht="20.25">
      <c r="B1" s="233" t="s">
        <v>136</v>
      </c>
      <c r="C1" s="233"/>
      <c r="D1" s="217"/>
      <c r="E1" s="217"/>
    </row>
    <row r="2" spans="2:5" ht="20.25">
      <c r="B2" s="179" t="str">
        <f>Tradingname</f>
        <v>VicHub</v>
      </c>
      <c r="C2" s="180"/>
      <c r="D2" s="233"/>
      <c r="E2" s="233"/>
    </row>
    <row r="3" spans="2:6" ht="34.5">
      <c r="B3" s="181" t="s">
        <v>182</v>
      </c>
      <c r="C3" s="182">
        <f>Yearending</f>
        <v>44926</v>
      </c>
      <c r="F3" s="178"/>
    </row>
    <row r="5" spans="2:5" ht="15.75">
      <c r="B5" s="235" t="s">
        <v>213</v>
      </c>
      <c r="C5" s="236"/>
      <c r="D5" s="236"/>
      <c r="E5" s="236"/>
    </row>
    <row r="6" spans="2:5" ht="15.75">
      <c r="B6" s="235"/>
      <c r="C6" s="236"/>
      <c r="D6" s="236"/>
      <c r="E6" s="236"/>
    </row>
    <row r="7" spans="2:6" ht="40.5" customHeight="1">
      <c r="B7" s="228" t="s">
        <v>224</v>
      </c>
      <c r="C7" s="228" t="s">
        <v>120</v>
      </c>
      <c r="D7" s="228" t="s">
        <v>68</v>
      </c>
      <c r="E7" s="228" t="s">
        <v>121</v>
      </c>
      <c r="F7" s="284" t="s">
        <v>123</v>
      </c>
    </row>
    <row r="8" spans="2:6" ht="12.75">
      <c r="B8" s="223"/>
      <c r="C8" s="223"/>
      <c r="D8" s="238"/>
      <c r="E8" s="278" t="s">
        <v>122</v>
      </c>
      <c r="F8" s="279"/>
    </row>
    <row r="9" spans="2:6" s="370" customFormat="1" ht="165.75">
      <c r="B9" s="368" t="s">
        <v>586</v>
      </c>
      <c r="C9" s="369" t="str">
        <f>'3. Statement of pipeline assets'!C9</f>
        <v>Pipelines</v>
      </c>
      <c r="D9" s="368" t="s">
        <v>587</v>
      </c>
      <c r="E9" s="374">
        <v>37.8324361089125</v>
      </c>
      <c r="F9" s="367" t="s">
        <v>588</v>
      </c>
    </row>
    <row r="10" spans="2:6" ht="25.5">
      <c r="B10" s="280" t="s">
        <v>586</v>
      </c>
      <c r="C10" s="285" t="str">
        <f>'3. Statement of pipeline assets'!C17</f>
        <v>Compressors</v>
      </c>
      <c r="D10" s="368"/>
      <c r="E10" s="374"/>
      <c r="F10" s="367" t="s">
        <v>589</v>
      </c>
    </row>
    <row r="11" spans="2:6" ht="165.75">
      <c r="B11" s="280" t="s">
        <v>586</v>
      </c>
      <c r="C11" s="285" t="str">
        <f>'3. Statement of pipeline assets'!C24</f>
        <v>City gates, supply regulators and valve stations</v>
      </c>
      <c r="D11" s="368" t="s">
        <v>587</v>
      </c>
      <c r="E11" s="374">
        <v>38</v>
      </c>
      <c r="F11" s="367" t="s">
        <v>588</v>
      </c>
    </row>
    <row r="12" spans="2:6" ht="165.75">
      <c r="B12" s="280" t="s">
        <v>586</v>
      </c>
      <c r="C12" s="285" t="str">
        <f>'3. Statement of pipeline assets'!C31</f>
        <v>Metering</v>
      </c>
      <c r="D12" s="368" t="s">
        <v>587</v>
      </c>
      <c r="E12" s="374">
        <v>25.597167977749507</v>
      </c>
      <c r="F12" s="367" t="s">
        <v>588</v>
      </c>
    </row>
    <row r="13" spans="2:6" ht="25.5">
      <c r="B13" s="280" t="s">
        <v>586</v>
      </c>
      <c r="C13" s="285" t="str">
        <f>'3. Statement of pipeline assets'!C38</f>
        <v>Odorant plants</v>
      </c>
      <c r="D13" s="368"/>
      <c r="E13" s="374"/>
      <c r="F13" s="367" t="s">
        <v>589</v>
      </c>
    </row>
    <row r="14" spans="2:6" ht="25.5">
      <c r="B14" s="280" t="s">
        <v>586</v>
      </c>
      <c r="C14" s="285" t="str">
        <f>'3. Statement of pipeline assets'!C45</f>
        <v>SCADA (Communications)</v>
      </c>
      <c r="D14" s="368"/>
      <c r="E14" s="374"/>
      <c r="F14" s="367" t="s">
        <v>589</v>
      </c>
    </row>
    <row r="15" spans="2:6" ht="25.5">
      <c r="B15" s="280" t="s">
        <v>586</v>
      </c>
      <c r="C15" s="285" t="str">
        <f>'3. Statement of pipeline assets'!C52</f>
        <v>Buildings</v>
      </c>
      <c r="D15" s="368"/>
      <c r="E15" s="374"/>
      <c r="F15" s="367" t="s">
        <v>589</v>
      </c>
    </row>
    <row r="16" spans="2:6" ht="165.75">
      <c r="B16" s="280" t="s">
        <v>586</v>
      </c>
      <c r="C16" s="285" t="str">
        <f>'3. Statement of pipeline assets'!C65</f>
        <v>Other depreciable pipeline assets</v>
      </c>
      <c r="D16" s="368" t="s">
        <v>587</v>
      </c>
      <c r="E16" s="374">
        <v>20.17978745352012</v>
      </c>
      <c r="F16" s="367" t="s">
        <v>588</v>
      </c>
    </row>
    <row r="17" spans="2:6" ht="12.75">
      <c r="B17" s="280"/>
      <c r="C17" s="280" t="s">
        <v>212</v>
      </c>
      <c r="D17" s="357"/>
      <c r="E17" s="374"/>
      <c r="F17" s="362"/>
    </row>
    <row r="18" spans="2:6" ht="12.75">
      <c r="B18" s="280"/>
      <c r="C18" s="280" t="s">
        <v>212</v>
      </c>
      <c r="D18" s="357"/>
      <c r="E18" s="374"/>
      <c r="F18" s="362"/>
    </row>
    <row r="19" spans="2:6" ht="12.75">
      <c r="B19" s="280"/>
      <c r="C19" s="280" t="s">
        <v>212</v>
      </c>
      <c r="D19" s="357"/>
      <c r="E19" s="374"/>
      <c r="F19" s="362"/>
    </row>
    <row r="20" spans="2:6" ht="12.75">
      <c r="B20" s="280"/>
      <c r="C20" s="280" t="s">
        <v>212</v>
      </c>
      <c r="D20" s="357"/>
      <c r="E20" s="374"/>
      <c r="F20" s="362"/>
    </row>
    <row r="21" spans="2:7" ht="33.75" customHeight="1">
      <c r="B21" s="280" t="s">
        <v>586</v>
      </c>
      <c r="C21" s="285" t="str">
        <f>'3. Statement of pipeline assets'!C72</f>
        <v>Leased Assets</v>
      </c>
      <c r="D21" s="358"/>
      <c r="E21" s="374"/>
      <c r="F21" s="367" t="s">
        <v>589</v>
      </c>
      <c r="G21" s="283"/>
    </row>
    <row r="22" spans="2:7" ht="12.75">
      <c r="B22" s="280"/>
      <c r="C22" s="282" t="s">
        <v>212</v>
      </c>
      <c r="D22" s="358"/>
      <c r="E22" s="374"/>
      <c r="F22" s="362"/>
      <c r="G22" s="283"/>
    </row>
    <row r="23" spans="2:7" ht="12.75">
      <c r="B23" s="280"/>
      <c r="C23" s="282" t="s">
        <v>212</v>
      </c>
      <c r="D23" s="358"/>
      <c r="E23" s="374"/>
      <c r="F23" s="363"/>
      <c r="G23" s="283"/>
    </row>
    <row r="24" spans="2:7" ht="12.75">
      <c r="B24" s="280"/>
      <c r="C24" s="282" t="s">
        <v>212</v>
      </c>
      <c r="D24" s="358"/>
      <c r="E24" s="374"/>
      <c r="F24" s="363"/>
      <c r="G24" s="283"/>
    </row>
    <row r="25" spans="2:7" ht="12.75">
      <c r="B25" s="280"/>
      <c r="C25" s="282" t="s">
        <v>212</v>
      </c>
      <c r="D25" s="358"/>
      <c r="E25" s="374"/>
      <c r="F25" s="363"/>
      <c r="G25" s="283"/>
    </row>
    <row r="26" spans="2:6" ht="25.5">
      <c r="B26" s="280" t="s">
        <v>586</v>
      </c>
      <c r="C26" s="285" t="str">
        <f>'3. Statement of pipeline assets'!C82</f>
        <v>Shared property, plant and equipment</v>
      </c>
      <c r="D26" s="357"/>
      <c r="E26" s="374"/>
      <c r="F26" s="367" t="s">
        <v>589</v>
      </c>
    </row>
    <row r="27" spans="2:6" ht="12.75">
      <c r="B27" s="280"/>
      <c r="C27" s="280" t="s">
        <v>212</v>
      </c>
      <c r="D27" s="357"/>
      <c r="E27" s="374"/>
      <c r="F27" s="362"/>
    </row>
    <row r="28" spans="2:6" ht="12.75">
      <c r="B28" s="280"/>
      <c r="C28" s="280" t="s">
        <v>212</v>
      </c>
      <c r="D28" s="357"/>
      <c r="E28" s="374"/>
      <c r="F28" s="362"/>
    </row>
    <row r="29" spans="2:6" ht="12.75">
      <c r="B29" s="280"/>
      <c r="C29" s="280" t="s">
        <v>212</v>
      </c>
      <c r="D29" s="357"/>
      <c r="E29" s="374"/>
      <c r="F29" s="362"/>
    </row>
    <row r="30" spans="2:6" ht="12.75">
      <c r="B30" s="280"/>
      <c r="C30" s="280" t="s">
        <v>212</v>
      </c>
      <c r="D30" s="357"/>
      <c r="E30" s="374"/>
      <c r="F30" s="362"/>
    </row>
    <row r="31" spans="2:6" ht="12.75">
      <c r="B31" s="280"/>
      <c r="C31" s="280" t="s">
        <v>212</v>
      </c>
      <c r="D31" s="357"/>
      <c r="E31" s="374"/>
      <c r="F31" s="362"/>
    </row>
    <row r="32" spans="2:7" ht="25.5">
      <c r="B32" s="280" t="s">
        <v>586</v>
      </c>
      <c r="C32" s="285" t="str">
        <f>'3. Statement of pipeline assets'!C89</f>
        <v>Shared leased assets</v>
      </c>
      <c r="D32" s="358"/>
      <c r="E32" s="374"/>
      <c r="F32" s="367" t="s">
        <v>589</v>
      </c>
      <c r="G32" s="283"/>
    </row>
    <row r="33" spans="2:7" ht="12.75">
      <c r="B33" s="280"/>
      <c r="C33" s="282" t="s">
        <v>212</v>
      </c>
      <c r="D33" s="358"/>
      <c r="E33" s="374"/>
      <c r="F33" s="363"/>
      <c r="G33" s="283"/>
    </row>
    <row r="34" spans="2:7" ht="12.75">
      <c r="B34" s="280"/>
      <c r="C34" s="282" t="s">
        <v>212</v>
      </c>
      <c r="D34" s="358"/>
      <c r="E34" s="374"/>
      <c r="F34" s="363"/>
      <c r="G34" s="283"/>
    </row>
    <row r="35" spans="2:7" ht="12.75">
      <c r="B35" s="280"/>
      <c r="C35" s="282" t="s">
        <v>212</v>
      </c>
      <c r="D35" s="358"/>
      <c r="E35" s="374"/>
      <c r="F35" s="363"/>
      <c r="G35" s="283"/>
    </row>
    <row r="36" spans="2:7" ht="12.75">
      <c r="B36" s="280"/>
      <c r="C36" s="282" t="s">
        <v>212</v>
      </c>
      <c r="D36" s="358"/>
      <c r="E36" s="374"/>
      <c r="F36" s="363"/>
      <c r="G36" s="283"/>
    </row>
    <row r="37" spans="2:7" ht="12.75">
      <c r="B37" s="280"/>
      <c r="C37" s="282" t="s">
        <v>212</v>
      </c>
      <c r="D37" s="358"/>
      <c r="E37" s="374"/>
      <c r="F37" s="363"/>
      <c r="G37" s="283"/>
    </row>
  </sheetData>
  <sheetProtection insertRows="0" deleteRows="0" autoFilter="0"/>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3.xml><?xml version="1.0" encoding="utf-8"?>
<worksheet xmlns="http://schemas.openxmlformats.org/spreadsheetml/2006/main" xmlns:r="http://schemas.openxmlformats.org/officeDocument/2006/relationships">
  <sheetPr>
    <tabColor rgb="FF92D050"/>
  </sheetPr>
  <dimension ref="B1:J54"/>
  <sheetViews>
    <sheetView zoomScalePageLayoutView="0" workbookViewId="0" topLeftCell="A1">
      <selection activeCell="A2" sqref="A2"/>
    </sheetView>
  </sheetViews>
  <sheetFormatPr defaultColWidth="9.140625" defaultRowHeight="12.75"/>
  <cols>
    <col min="1" max="1" width="12.00390625" style="163" customWidth="1"/>
    <col min="2" max="2" width="31.7109375" style="163" customWidth="1"/>
    <col min="3" max="3" width="22.57421875" style="163" customWidth="1"/>
    <col min="4" max="4" width="27.28125" style="163" customWidth="1"/>
    <col min="5" max="5" width="32.8515625" style="163" customWidth="1"/>
    <col min="6" max="6" width="21.7109375" style="163" customWidth="1"/>
    <col min="7" max="7" width="24.421875" style="163" customWidth="1"/>
    <col min="8" max="8" width="45.00390625" style="163" customWidth="1"/>
    <col min="9" max="10" width="19.8515625" style="163" customWidth="1"/>
    <col min="11" max="11" width="18.28125" style="163" customWidth="1"/>
    <col min="12" max="16384" width="9.140625" style="163" customWidth="1"/>
  </cols>
  <sheetData>
    <row r="1" spans="2:10" ht="20.25">
      <c r="B1" s="177" t="s">
        <v>158</v>
      </c>
      <c r="D1" s="217"/>
      <c r="E1" s="217"/>
      <c r="F1" s="217"/>
      <c r="G1" s="217"/>
      <c r="H1" s="217"/>
      <c r="I1" s="217"/>
      <c r="J1" s="217"/>
    </row>
    <row r="2" spans="2:3" ht="15">
      <c r="B2" s="179" t="str">
        <f>Tradingname</f>
        <v>VicHub</v>
      </c>
      <c r="C2" s="180"/>
    </row>
    <row r="3" spans="2:6" ht="18" customHeight="1">
      <c r="B3" s="286" t="s">
        <v>182</v>
      </c>
      <c r="C3" s="287">
        <f>Yearending</f>
        <v>44926</v>
      </c>
      <c r="F3" s="178"/>
    </row>
    <row r="5" ht="15.75">
      <c r="B5" s="184" t="s">
        <v>215</v>
      </c>
    </row>
    <row r="6" spans="2:10" ht="12.75">
      <c r="B6" s="185"/>
      <c r="C6" s="186"/>
      <c r="D6" s="186"/>
      <c r="E6" s="186"/>
      <c r="F6" s="186"/>
      <c r="G6" s="187"/>
      <c r="H6" s="188"/>
      <c r="I6" s="189"/>
      <c r="J6" s="189"/>
    </row>
    <row r="7" spans="2:5" ht="31.5" customHeight="1">
      <c r="B7" s="220" t="s">
        <v>81</v>
      </c>
      <c r="C7" s="199" t="s">
        <v>208</v>
      </c>
      <c r="D7" s="199" t="s">
        <v>159</v>
      </c>
      <c r="E7" s="199" t="s">
        <v>160</v>
      </c>
    </row>
    <row r="8" spans="2:5" ht="13.5" customHeight="1">
      <c r="B8" s="288"/>
      <c r="C8" s="219"/>
      <c r="D8" s="289"/>
      <c r="E8" s="218"/>
    </row>
    <row r="9" spans="2:5" ht="13.5" customHeight="1">
      <c r="B9" s="288"/>
      <c r="C9" s="219"/>
      <c r="D9" s="289"/>
      <c r="E9" s="218"/>
    </row>
    <row r="10" spans="2:5" ht="13.5" customHeight="1">
      <c r="B10" s="288"/>
      <c r="C10" s="219"/>
      <c r="D10" s="289"/>
      <c r="E10" s="218"/>
    </row>
    <row r="11" spans="2:5" ht="13.5" customHeight="1">
      <c r="B11" s="288"/>
      <c r="C11" s="219"/>
      <c r="D11" s="289"/>
      <c r="E11" s="218"/>
    </row>
    <row r="12" spans="2:5" ht="13.5" customHeight="1">
      <c r="B12" s="288"/>
      <c r="C12" s="219"/>
      <c r="D12" s="289"/>
      <c r="E12" s="218"/>
    </row>
    <row r="13" spans="2:5" ht="13.5" customHeight="1">
      <c r="B13" s="288"/>
      <c r="C13" s="219"/>
      <c r="D13" s="289"/>
      <c r="E13" s="218"/>
    </row>
    <row r="14" spans="2:5" ht="13.5" customHeight="1">
      <c r="B14" s="288"/>
      <c r="C14" s="219"/>
      <c r="D14" s="289"/>
      <c r="E14" s="218"/>
    </row>
    <row r="15" spans="2:5" ht="13.5" customHeight="1">
      <c r="B15" s="288"/>
      <c r="C15" s="219"/>
      <c r="D15" s="289"/>
      <c r="E15" s="218"/>
    </row>
    <row r="16" spans="2:5" ht="13.5" customHeight="1">
      <c r="B16" s="288"/>
      <c r="C16" s="219"/>
      <c r="D16" s="289"/>
      <c r="E16" s="218"/>
    </row>
    <row r="17" spans="2:5" ht="13.5" customHeight="1">
      <c r="B17" s="288"/>
      <c r="C17" s="219"/>
      <c r="D17" s="289"/>
      <c r="E17" s="218"/>
    </row>
    <row r="18" spans="2:5" ht="13.5" customHeight="1">
      <c r="B18" s="288"/>
      <c r="C18" s="219"/>
      <c r="D18" s="289"/>
      <c r="E18" s="218"/>
    </row>
    <row r="19" spans="2:5" ht="13.5" customHeight="1">
      <c r="B19" s="288"/>
      <c r="C19" s="219"/>
      <c r="D19" s="289"/>
      <c r="E19" s="218"/>
    </row>
    <row r="20" spans="2:5" ht="13.5" customHeight="1">
      <c r="B20" s="288"/>
      <c r="C20" s="219"/>
      <c r="D20" s="289"/>
      <c r="E20" s="218"/>
    </row>
    <row r="21" spans="2:5" ht="13.5" customHeight="1">
      <c r="B21" s="288"/>
      <c r="C21" s="219"/>
      <c r="D21" s="289"/>
      <c r="E21" s="218"/>
    </row>
    <row r="22" spans="2:5" ht="13.5" customHeight="1">
      <c r="B22" s="288"/>
      <c r="C22" s="219"/>
      <c r="D22" s="289"/>
      <c r="E22" s="218"/>
    </row>
    <row r="25" ht="15.75">
      <c r="B25" s="184" t="s">
        <v>214</v>
      </c>
    </row>
    <row r="26" spans="2:5" ht="12.75">
      <c r="B26" s="185"/>
      <c r="C26" s="186"/>
      <c r="D26" s="186"/>
      <c r="E26" s="186"/>
    </row>
    <row r="27" spans="2:8" ht="36.75" customHeight="1">
      <c r="B27" s="220" t="s">
        <v>81</v>
      </c>
      <c r="C27" s="199" t="s">
        <v>209</v>
      </c>
      <c r="D27" s="199" t="s">
        <v>159</v>
      </c>
      <c r="E27" s="199" t="s">
        <v>160</v>
      </c>
      <c r="F27" s="199" t="s">
        <v>210</v>
      </c>
      <c r="G27" s="199" t="s">
        <v>169</v>
      </c>
      <c r="H27" s="199" t="s">
        <v>170</v>
      </c>
    </row>
    <row r="28" spans="2:8" ht="12.75">
      <c r="B28" s="288"/>
      <c r="C28" s="219"/>
      <c r="D28" s="289"/>
      <c r="E28" s="218"/>
      <c r="F28" s="219"/>
      <c r="G28" s="289"/>
      <c r="H28" s="218"/>
    </row>
    <row r="29" spans="2:8" ht="12.75">
      <c r="B29" s="288"/>
      <c r="C29" s="219"/>
      <c r="D29" s="289"/>
      <c r="E29" s="218"/>
      <c r="F29" s="219"/>
      <c r="G29" s="289"/>
      <c r="H29" s="218"/>
    </row>
    <row r="30" spans="2:8" ht="12.75">
      <c r="B30" s="288"/>
      <c r="C30" s="219"/>
      <c r="D30" s="289"/>
      <c r="E30" s="218"/>
      <c r="F30" s="219"/>
      <c r="G30" s="289"/>
      <c r="H30" s="218"/>
    </row>
    <row r="31" spans="2:8" ht="12.75">
      <c r="B31" s="288"/>
      <c r="C31" s="219"/>
      <c r="D31" s="289"/>
      <c r="E31" s="218"/>
      <c r="F31" s="219"/>
      <c r="G31" s="289"/>
      <c r="H31" s="218"/>
    </row>
    <row r="32" spans="2:8" ht="12.75">
      <c r="B32" s="288"/>
      <c r="C32" s="219"/>
      <c r="D32" s="289"/>
      <c r="E32" s="218"/>
      <c r="F32" s="219"/>
      <c r="G32" s="289"/>
      <c r="H32" s="218"/>
    </row>
    <row r="33" spans="2:8" ht="12.75">
      <c r="B33" s="288"/>
      <c r="C33" s="219"/>
      <c r="D33" s="289"/>
      <c r="E33" s="218"/>
      <c r="F33" s="219"/>
      <c r="G33" s="289"/>
      <c r="H33" s="218"/>
    </row>
    <row r="34" spans="2:8" ht="12.75">
      <c r="B34" s="288"/>
      <c r="C34" s="219"/>
      <c r="D34" s="289"/>
      <c r="E34" s="218"/>
      <c r="F34" s="219"/>
      <c r="G34" s="289"/>
      <c r="H34" s="218"/>
    </row>
    <row r="35" spans="2:8" ht="12.75">
      <c r="B35" s="288"/>
      <c r="C35" s="219"/>
      <c r="D35" s="289"/>
      <c r="E35" s="218"/>
      <c r="F35" s="219"/>
      <c r="G35" s="289"/>
      <c r="H35" s="218"/>
    </row>
    <row r="36" spans="2:8" ht="12.75">
      <c r="B36" s="288"/>
      <c r="C36" s="219"/>
      <c r="D36" s="289"/>
      <c r="E36" s="218"/>
      <c r="F36" s="219"/>
      <c r="G36" s="289"/>
      <c r="H36" s="218"/>
    </row>
    <row r="37" spans="2:8" ht="12.75">
      <c r="B37" s="288"/>
      <c r="C37" s="219"/>
      <c r="D37" s="289"/>
      <c r="E37" s="218"/>
      <c r="F37" s="219"/>
      <c r="G37" s="289"/>
      <c r="H37" s="218"/>
    </row>
    <row r="38" spans="2:8" ht="12.75">
      <c r="B38" s="288"/>
      <c r="C38" s="219"/>
      <c r="D38" s="289"/>
      <c r="E38" s="218"/>
      <c r="F38" s="219"/>
      <c r="G38" s="289"/>
      <c r="H38" s="218"/>
    </row>
    <row r="39" spans="2:8" ht="12.75">
      <c r="B39" s="288"/>
      <c r="C39" s="219"/>
      <c r="D39" s="289"/>
      <c r="E39" s="218"/>
      <c r="F39" s="219"/>
      <c r="G39" s="289"/>
      <c r="H39" s="218"/>
    </row>
    <row r="40" spans="2:8" ht="12.75">
      <c r="B40" s="288"/>
      <c r="C40" s="219"/>
      <c r="D40" s="289"/>
      <c r="E40" s="218"/>
      <c r="F40" s="219"/>
      <c r="G40" s="289"/>
      <c r="H40" s="218"/>
    </row>
    <row r="41" spans="2:8" ht="12.75">
      <c r="B41" s="288"/>
      <c r="C41" s="219"/>
      <c r="D41" s="289"/>
      <c r="E41" s="218"/>
      <c r="F41" s="219"/>
      <c r="G41" s="289"/>
      <c r="H41" s="218"/>
    </row>
    <row r="42" spans="2:8" ht="12.75">
      <c r="B42" s="288"/>
      <c r="C42" s="219"/>
      <c r="D42" s="289"/>
      <c r="E42" s="218"/>
      <c r="F42" s="219"/>
      <c r="G42" s="289"/>
      <c r="H42" s="218"/>
    </row>
    <row r="43" spans="2:8" ht="12.75">
      <c r="B43" s="288"/>
      <c r="C43" s="219"/>
      <c r="D43" s="289"/>
      <c r="E43" s="218"/>
      <c r="F43" s="219"/>
      <c r="G43" s="289"/>
      <c r="H43" s="218"/>
    </row>
    <row r="44" spans="2:8" ht="12.75">
      <c r="B44" s="288"/>
      <c r="C44" s="219"/>
      <c r="D44" s="289"/>
      <c r="E44" s="218"/>
      <c r="F44" s="219"/>
      <c r="G44" s="289"/>
      <c r="H44" s="218"/>
    </row>
    <row r="45" spans="2:8" ht="12.75">
      <c r="B45" s="288"/>
      <c r="C45" s="219"/>
      <c r="D45" s="289"/>
      <c r="E45" s="218"/>
      <c r="F45" s="219"/>
      <c r="G45" s="289"/>
      <c r="H45" s="218"/>
    </row>
    <row r="46" spans="2:8" ht="12.75">
      <c r="B46" s="288"/>
      <c r="C46" s="219"/>
      <c r="D46" s="289"/>
      <c r="E46" s="218"/>
      <c r="F46" s="219"/>
      <c r="G46" s="289"/>
      <c r="H46" s="218"/>
    </row>
    <row r="47" spans="2:8" ht="12.75">
      <c r="B47" s="288"/>
      <c r="C47" s="219"/>
      <c r="D47" s="289"/>
      <c r="E47" s="218"/>
      <c r="F47" s="219"/>
      <c r="G47" s="289"/>
      <c r="H47" s="218"/>
    </row>
    <row r="48" spans="2:8" ht="12.75">
      <c r="B48" s="288"/>
      <c r="C48" s="219"/>
      <c r="D48" s="289"/>
      <c r="E48" s="218"/>
      <c r="F48" s="219"/>
      <c r="G48" s="289"/>
      <c r="H48" s="218"/>
    </row>
    <row r="49" spans="2:8" ht="12.75">
      <c r="B49" s="288"/>
      <c r="C49" s="219"/>
      <c r="D49" s="289"/>
      <c r="E49" s="218"/>
      <c r="F49" s="219"/>
      <c r="G49" s="289"/>
      <c r="H49" s="218"/>
    </row>
    <row r="50" spans="2:8" ht="12.75">
      <c r="B50" s="288"/>
      <c r="C50" s="219"/>
      <c r="D50" s="289"/>
      <c r="E50" s="218"/>
      <c r="F50" s="219"/>
      <c r="G50" s="289"/>
      <c r="H50" s="218"/>
    </row>
    <row r="51" spans="2:8" ht="12.75">
      <c r="B51" s="288"/>
      <c r="C51" s="219"/>
      <c r="D51" s="289"/>
      <c r="E51" s="218"/>
      <c r="F51" s="219"/>
      <c r="G51" s="289"/>
      <c r="H51" s="218"/>
    </row>
    <row r="52" spans="2:8" ht="12.75">
      <c r="B52" s="288"/>
      <c r="C52" s="219"/>
      <c r="D52" s="289"/>
      <c r="E52" s="218"/>
      <c r="F52" s="219"/>
      <c r="G52" s="289"/>
      <c r="H52" s="218"/>
    </row>
    <row r="53" spans="2:8" ht="12.75">
      <c r="B53" s="288"/>
      <c r="C53" s="219"/>
      <c r="D53" s="289"/>
      <c r="E53" s="218"/>
      <c r="F53" s="219"/>
      <c r="G53" s="289"/>
      <c r="H53" s="218"/>
    </row>
    <row r="54" spans="2:8" ht="12.75">
      <c r="B54" s="288"/>
      <c r="C54" s="219"/>
      <c r="D54" s="289"/>
      <c r="E54" s="218"/>
      <c r="F54" s="219"/>
      <c r="G54" s="289"/>
      <c r="H54" s="218"/>
    </row>
  </sheetData>
  <sheetProtection sheet="1"/>
  <printOptions/>
  <pageMargins left="0.25" right="0.25" top="0.75" bottom="0.75" header="0.3" footer="0.3"/>
  <pageSetup horizontalDpi="600" verticalDpi="600" orientation="landscape" paperSize="9" scale="59" r:id="rId2"/>
  <customProperties>
    <customPr name="_pios_id" r:id="rId3"/>
  </customProperties>
  <drawing r:id="rId1"/>
</worksheet>
</file>

<file path=xl/worksheets/sheet14.xml><?xml version="1.0" encoding="utf-8"?>
<worksheet xmlns="http://schemas.openxmlformats.org/spreadsheetml/2006/main" xmlns:r="http://schemas.openxmlformats.org/officeDocument/2006/relationships">
  <sheetPr>
    <tabColor rgb="FF92D050"/>
  </sheetPr>
  <dimension ref="B1:O78"/>
  <sheetViews>
    <sheetView showGridLines="0" zoomScale="85" zoomScaleNormal="85" zoomScalePageLayoutView="0" workbookViewId="0" topLeftCell="A1">
      <pane xSplit="4" ySplit="8" topLeftCell="E12" activePane="bottomRight" state="frozen"/>
      <selection pane="topLeft" activeCell="A1" sqref="A1"/>
      <selection pane="topRight" activeCell="E1" sqref="E1"/>
      <selection pane="bottomLeft" activeCell="A9" sqref="A9"/>
      <selection pane="bottomRight" activeCell="F10" sqref="F10"/>
    </sheetView>
  </sheetViews>
  <sheetFormatPr defaultColWidth="8.7109375" defaultRowHeight="12.75"/>
  <cols>
    <col min="1" max="1" width="11.421875" style="291" customWidth="1"/>
    <col min="2" max="2" width="32.421875" style="291" customWidth="1"/>
    <col min="3" max="4" width="40.7109375" style="291" customWidth="1"/>
    <col min="5" max="15" width="20.7109375" style="291" customWidth="1"/>
    <col min="16" max="16384" width="8.7109375" style="291" customWidth="1"/>
  </cols>
  <sheetData>
    <row r="1" ht="20.25">
      <c r="B1" s="290" t="s">
        <v>285</v>
      </c>
    </row>
    <row r="2" spans="2:6" ht="15">
      <c r="B2" s="179" t="str">
        <f>Tradingname</f>
        <v>VicHub</v>
      </c>
      <c r="C2" s="180"/>
      <c r="F2" s="292"/>
    </row>
    <row r="3" spans="2:3" ht="15">
      <c r="B3" s="181" t="s">
        <v>182</v>
      </c>
      <c r="C3" s="182">
        <f>Yearending</f>
        <v>44926</v>
      </c>
    </row>
    <row r="5" spans="2:11" ht="30" customHeight="1">
      <c r="B5" s="293" t="s">
        <v>299</v>
      </c>
      <c r="I5" s="437" t="s">
        <v>261</v>
      </c>
      <c r="J5" s="437"/>
      <c r="K5" s="437"/>
    </row>
    <row r="7" spans="2:15" ht="45" customHeight="1">
      <c r="B7" s="304" t="s">
        <v>224</v>
      </c>
      <c r="C7" s="305" t="s">
        <v>18</v>
      </c>
      <c r="D7" s="305" t="s">
        <v>0</v>
      </c>
      <c r="E7" s="305" t="s">
        <v>68</v>
      </c>
      <c r="F7" s="305" t="s">
        <v>69</v>
      </c>
      <c r="G7" s="305" t="s">
        <v>154</v>
      </c>
      <c r="H7" s="306" t="s">
        <v>389</v>
      </c>
      <c r="I7" s="306" t="s">
        <v>71</v>
      </c>
      <c r="J7" s="306" t="s">
        <v>380</v>
      </c>
      <c r="K7" s="306" t="s">
        <v>310</v>
      </c>
      <c r="L7" s="305" t="s">
        <v>72</v>
      </c>
      <c r="M7" s="305" t="s">
        <v>260</v>
      </c>
      <c r="N7" s="305" t="s">
        <v>371</v>
      </c>
      <c r="O7" s="199" t="s">
        <v>73</v>
      </c>
    </row>
    <row r="8" spans="2:15" ht="12.75">
      <c r="B8" s="307"/>
      <c r="C8" s="308"/>
      <c r="D8" s="308"/>
      <c r="E8" s="308"/>
      <c r="F8" s="308" t="s">
        <v>74</v>
      </c>
      <c r="G8" s="308" t="s">
        <v>183</v>
      </c>
      <c r="H8" s="309" t="s">
        <v>183</v>
      </c>
      <c r="I8" s="309" t="s">
        <v>183</v>
      </c>
      <c r="J8" s="309" t="s">
        <v>183</v>
      </c>
      <c r="K8" s="309" t="s">
        <v>183</v>
      </c>
      <c r="L8" s="308" t="s">
        <v>183</v>
      </c>
      <c r="M8" s="308" t="s">
        <v>183</v>
      </c>
      <c r="N8" s="308" t="s">
        <v>183</v>
      </c>
      <c r="O8" s="308" t="s">
        <v>183</v>
      </c>
    </row>
    <row r="9" spans="2:15" ht="12.75">
      <c r="B9" s="296" t="s">
        <v>583</v>
      </c>
      <c r="C9" s="296" t="s">
        <v>138</v>
      </c>
      <c r="D9" s="296" t="s">
        <v>138</v>
      </c>
      <c r="E9" s="296" t="s">
        <v>584</v>
      </c>
      <c r="F9" s="373">
        <v>37.8324361089125</v>
      </c>
      <c r="G9" s="366">
        <v>0</v>
      </c>
      <c r="H9" s="366">
        <v>5301679.997789726</v>
      </c>
      <c r="I9" s="366">
        <v>0</v>
      </c>
      <c r="J9" s="366">
        <v>0</v>
      </c>
      <c r="K9" s="366">
        <v>0</v>
      </c>
      <c r="L9" s="310">
        <f>SUM(H9:K9)</f>
        <v>5301679.997789726</v>
      </c>
      <c r="M9" s="299">
        <v>-2482176.3219816745</v>
      </c>
      <c r="N9" s="299">
        <v>-141144.1082777914</v>
      </c>
      <c r="O9" s="211">
        <f>SUM(L9:N9)</f>
        <v>2678359.5675302595</v>
      </c>
    </row>
    <row r="10" spans="2:15" ht="12.75">
      <c r="B10" s="296" t="s">
        <v>583</v>
      </c>
      <c r="C10" s="296" t="s">
        <v>139</v>
      </c>
      <c r="D10" s="296" t="s">
        <v>139</v>
      </c>
      <c r="E10" s="296" t="s">
        <v>584</v>
      </c>
      <c r="F10" s="373">
        <v>38</v>
      </c>
      <c r="G10" s="366">
        <v>0</v>
      </c>
      <c r="H10" s="366">
        <v>3557702.11</v>
      </c>
      <c r="I10" s="366">
        <v>0</v>
      </c>
      <c r="J10" s="366">
        <v>0</v>
      </c>
      <c r="K10" s="366">
        <v>0</v>
      </c>
      <c r="L10" s="310">
        <f>SUM(H10:K10)</f>
        <v>3557702.11</v>
      </c>
      <c r="M10" s="299">
        <v>-2210940.46</v>
      </c>
      <c r="N10" s="299">
        <v>-69064.7</v>
      </c>
      <c r="O10" s="211">
        <f aca="true" t="shared" si="0" ref="O10:O36">SUM(L10:N10)</f>
        <v>1277696.95</v>
      </c>
    </row>
    <row r="11" spans="2:15" ht="12.75">
      <c r="B11" s="296" t="s">
        <v>583</v>
      </c>
      <c r="C11" s="296" t="s">
        <v>141</v>
      </c>
      <c r="D11" s="296" t="s">
        <v>141</v>
      </c>
      <c r="E11" s="296" t="s">
        <v>584</v>
      </c>
      <c r="F11" s="373">
        <v>25.597167977749507</v>
      </c>
      <c r="G11" s="366">
        <v>0</v>
      </c>
      <c r="H11" s="366">
        <v>96546.65720410505</v>
      </c>
      <c r="I11" s="366">
        <v>0</v>
      </c>
      <c r="J11" s="366">
        <v>0</v>
      </c>
      <c r="K11" s="366">
        <v>0</v>
      </c>
      <c r="L11" s="310">
        <f>SUM(H11:K11)</f>
        <v>96546.65720410505</v>
      </c>
      <c r="M11" s="299">
        <v>-58699.08628358606</v>
      </c>
      <c r="N11" s="299">
        <v>-4712.670205831593</v>
      </c>
      <c r="O11" s="211">
        <f t="shared" si="0"/>
        <v>33134.9007146874</v>
      </c>
    </row>
    <row r="12" spans="2:15" ht="12.75">
      <c r="B12" s="296" t="s">
        <v>583</v>
      </c>
      <c r="C12" s="296" t="s">
        <v>235</v>
      </c>
      <c r="D12" s="296" t="s">
        <v>235</v>
      </c>
      <c r="E12" s="296" t="s">
        <v>584</v>
      </c>
      <c r="F12" s="373">
        <v>20.17978745352012</v>
      </c>
      <c r="G12" s="366">
        <v>0</v>
      </c>
      <c r="H12" s="366">
        <v>257251.01842722757</v>
      </c>
      <c r="I12" s="366">
        <v>0</v>
      </c>
      <c r="J12" s="366">
        <v>0</v>
      </c>
      <c r="K12" s="366">
        <v>0</v>
      </c>
      <c r="L12" s="310">
        <f>SUM(H12:K12)</f>
        <v>257251.01842722757</v>
      </c>
      <c r="M12" s="299">
        <v>-196235.59578287482</v>
      </c>
      <c r="N12" s="299">
        <v>-7220.031015120465</v>
      </c>
      <c r="O12" s="211">
        <f t="shared" si="0"/>
        <v>53795.39162923228</v>
      </c>
    </row>
    <row r="13" spans="2:15" ht="12.75">
      <c r="B13" s="296"/>
      <c r="C13" s="296"/>
      <c r="D13" s="296"/>
      <c r="E13" s="297"/>
      <c r="F13" s="373"/>
      <c r="G13" s="299"/>
      <c r="H13" s="299"/>
      <c r="I13" s="299"/>
      <c r="J13" s="299"/>
      <c r="K13" s="299"/>
      <c r="L13" s="310">
        <f aca="true" t="shared" si="1" ref="L13:L41">SUM(H13:K13)</f>
        <v>0</v>
      </c>
      <c r="M13" s="299"/>
      <c r="N13" s="299"/>
      <c r="O13" s="211">
        <f t="shared" si="0"/>
        <v>0</v>
      </c>
    </row>
    <row r="14" spans="2:15" ht="12.75">
      <c r="B14" s="296"/>
      <c r="C14" s="296"/>
      <c r="D14" s="296"/>
      <c r="E14" s="297"/>
      <c r="F14" s="373"/>
      <c r="G14" s="299"/>
      <c r="H14" s="299"/>
      <c r="I14" s="299"/>
      <c r="J14" s="299"/>
      <c r="K14" s="299"/>
      <c r="L14" s="310">
        <f t="shared" si="1"/>
        <v>0</v>
      </c>
      <c r="M14" s="299"/>
      <c r="N14" s="299"/>
      <c r="O14" s="211">
        <f t="shared" si="0"/>
        <v>0</v>
      </c>
    </row>
    <row r="15" spans="2:15" ht="12.75">
      <c r="B15" s="296"/>
      <c r="C15" s="296"/>
      <c r="D15" s="296"/>
      <c r="E15" s="297"/>
      <c r="F15" s="373"/>
      <c r="G15" s="299"/>
      <c r="H15" s="299"/>
      <c r="I15" s="299"/>
      <c r="J15" s="299"/>
      <c r="K15" s="299"/>
      <c r="L15" s="310">
        <f t="shared" si="1"/>
        <v>0</v>
      </c>
      <c r="M15" s="299"/>
      <c r="N15" s="299"/>
      <c r="O15" s="211">
        <f t="shared" si="0"/>
        <v>0</v>
      </c>
    </row>
    <row r="16" spans="2:15" ht="12.75">
      <c r="B16" s="296"/>
      <c r="C16" s="296"/>
      <c r="D16" s="296"/>
      <c r="E16" s="297"/>
      <c r="F16" s="373"/>
      <c r="G16" s="299"/>
      <c r="H16" s="299"/>
      <c r="I16" s="299"/>
      <c r="J16" s="299"/>
      <c r="K16" s="299"/>
      <c r="L16" s="310">
        <f t="shared" si="1"/>
        <v>0</v>
      </c>
      <c r="M16" s="299"/>
      <c r="N16" s="299"/>
      <c r="O16" s="211">
        <f t="shared" si="0"/>
        <v>0</v>
      </c>
    </row>
    <row r="17" spans="2:15" ht="12.75">
      <c r="B17" s="296"/>
      <c r="C17" s="296"/>
      <c r="D17" s="296"/>
      <c r="E17" s="297"/>
      <c r="F17" s="373"/>
      <c r="G17" s="299"/>
      <c r="H17" s="299"/>
      <c r="I17" s="299"/>
      <c r="J17" s="299"/>
      <c r="K17" s="299"/>
      <c r="L17" s="310">
        <f t="shared" si="1"/>
        <v>0</v>
      </c>
      <c r="M17" s="299"/>
      <c r="N17" s="299"/>
      <c r="O17" s="211">
        <f t="shared" si="0"/>
        <v>0</v>
      </c>
    </row>
    <row r="18" spans="2:15" ht="12.75">
      <c r="B18" s="296"/>
      <c r="C18" s="296"/>
      <c r="D18" s="296"/>
      <c r="E18" s="297"/>
      <c r="F18" s="373"/>
      <c r="G18" s="299"/>
      <c r="H18" s="299"/>
      <c r="I18" s="299"/>
      <c r="J18" s="299"/>
      <c r="K18" s="299"/>
      <c r="L18" s="310">
        <f t="shared" si="1"/>
        <v>0</v>
      </c>
      <c r="M18" s="299"/>
      <c r="N18" s="299"/>
      <c r="O18" s="211">
        <f t="shared" si="0"/>
        <v>0</v>
      </c>
    </row>
    <row r="19" spans="2:15" ht="12.75">
      <c r="B19" s="296"/>
      <c r="C19" s="296"/>
      <c r="D19" s="296"/>
      <c r="E19" s="297"/>
      <c r="F19" s="373"/>
      <c r="G19" s="299"/>
      <c r="H19" s="299"/>
      <c r="I19" s="299"/>
      <c r="J19" s="299"/>
      <c r="K19" s="299"/>
      <c r="L19" s="310">
        <f t="shared" si="1"/>
        <v>0</v>
      </c>
      <c r="M19" s="299"/>
      <c r="N19" s="299"/>
      <c r="O19" s="211">
        <f t="shared" si="0"/>
        <v>0</v>
      </c>
    </row>
    <row r="20" spans="2:15" ht="12.75">
      <c r="B20" s="296"/>
      <c r="C20" s="296"/>
      <c r="D20" s="296"/>
      <c r="E20" s="297"/>
      <c r="F20" s="373"/>
      <c r="G20" s="299"/>
      <c r="H20" s="299"/>
      <c r="I20" s="299"/>
      <c r="J20" s="299"/>
      <c r="K20" s="299"/>
      <c r="L20" s="310">
        <f t="shared" si="1"/>
        <v>0</v>
      </c>
      <c r="M20" s="299"/>
      <c r="N20" s="299"/>
      <c r="O20" s="211">
        <f t="shared" si="0"/>
        <v>0</v>
      </c>
    </row>
    <row r="21" spans="2:15" ht="12.75">
      <c r="B21" s="296"/>
      <c r="C21" s="296"/>
      <c r="D21" s="296"/>
      <c r="E21" s="297"/>
      <c r="F21" s="373"/>
      <c r="G21" s="299"/>
      <c r="H21" s="299"/>
      <c r="I21" s="299"/>
      <c r="J21" s="299"/>
      <c r="K21" s="299"/>
      <c r="L21" s="310">
        <f t="shared" si="1"/>
        <v>0</v>
      </c>
      <c r="M21" s="299"/>
      <c r="N21" s="299"/>
      <c r="O21" s="211">
        <f t="shared" si="0"/>
        <v>0</v>
      </c>
    </row>
    <row r="22" spans="2:15" ht="12.75">
      <c r="B22" s="296"/>
      <c r="C22" s="296"/>
      <c r="D22" s="296"/>
      <c r="E22" s="297"/>
      <c r="F22" s="298"/>
      <c r="G22" s="299"/>
      <c r="H22" s="299"/>
      <c r="I22" s="299"/>
      <c r="J22" s="299"/>
      <c r="K22" s="299"/>
      <c r="L22" s="310">
        <f t="shared" si="1"/>
        <v>0</v>
      </c>
      <c r="M22" s="299"/>
      <c r="N22" s="299"/>
      <c r="O22" s="211">
        <f t="shared" si="0"/>
        <v>0</v>
      </c>
    </row>
    <row r="23" spans="2:15" ht="12.75">
      <c r="B23" s="296"/>
      <c r="C23" s="296"/>
      <c r="D23" s="296"/>
      <c r="E23" s="297"/>
      <c r="F23" s="298"/>
      <c r="G23" s="299"/>
      <c r="H23" s="299"/>
      <c r="I23" s="299"/>
      <c r="J23" s="299"/>
      <c r="K23" s="299"/>
      <c r="L23" s="310">
        <f t="shared" si="1"/>
        <v>0</v>
      </c>
      <c r="M23" s="299"/>
      <c r="N23" s="299"/>
      <c r="O23" s="211">
        <f t="shared" si="0"/>
        <v>0</v>
      </c>
    </row>
    <row r="24" spans="2:15" ht="12.75">
      <c r="B24" s="296"/>
      <c r="C24" s="296"/>
      <c r="D24" s="296"/>
      <c r="E24" s="297"/>
      <c r="F24" s="298"/>
      <c r="G24" s="299"/>
      <c r="H24" s="299"/>
      <c r="I24" s="299"/>
      <c r="J24" s="299"/>
      <c r="K24" s="299"/>
      <c r="L24" s="310">
        <f t="shared" si="1"/>
        <v>0</v>
      </c>
      <c r="M24" s="299"/>
      <c r="N24" s="299"/>
      <c r="O24" s="211">
        <f t="shared" si="0"/>
        <v>0</v>
      </c>
    </row>
    <row r="25" spans="2:15" ht="12.75">
      <c r="B25" s="296"/>
      <c r="C25" s="296"/>
      <c r="D25" s="296"/>
      <c r="E25" s="297"/>
      <c r="F25" s="298"/>
      <c r="G25" s="299"/>
      <c r="H25" s="299"/>
      <c r="I25" s="299"/>
      <c r="J25" s="299"/>
      <c r="K25" s="299"/>
      <c r="L25" s="310">
        <f t="shared" si="1"/>
        <v>0</v>
      </c>
      <c r="M25" s="299"/>
      <c r="N25" s="299"/>
      <c r="O25" s="211">
        <f t="shared" si="0"/>
        <v>0</v>
      </c>
    </row>
    <row r="26" spans="2:15" ht="12.75">
      <c r="B26" s="296"/>
      <c r="C26" s="296"/>
      <c r="D26" s="296"/>
      <c r="E26" s="297"/>
      <c r="F26" s="298"/>
      <c r="G26" s="299"/>
      <c r="H26" s="299"/>
      <c r="I26" s="299"/>
      <c r="J26" s="299"/>
      <c r="K26" s="299"/>
      <c r="L26" s="310">
        <f t="shared" si="1"/>
        <v>0</v>
      </c>
      <c r="M26" s="299"/>
      <c r="N26" s="299"/>
      <c r="O26" s="211">
        <f t="shared" si="0"/>
        <v>0</v>
      </c>
    </row>
    <row r="27" spans="2:15" ht="12.75">
      <c r="B27" s="296"/>
      <c r="C27" s="296"/>
      <c r="D27" s="296"/>
      <c r="E27" s="297"/>
      <c r="F27" s="298"/>
      <c r="G27" s="299"/>
      <c r="H27" s="299"/>
      <c r="I27" s="299"/>
      <c r="J27" s="299"/>
      <c r="K27" s="299"/>
      <c r="L27" s="310">
        <f t="shared" si="1"/>
        <v>0</v>
      </c>
      <c r="M27" s="299"/>
      <c r="N27" s="299"/>
      <c r="O27" s="211">
        <f t="shared" si="0"/>
        <v>0</v>
      </c>
    </row>
    <row r="28" spans="2:15" ht="12.75">
      <c r="B28" s="296"/>
      <c r="C28" s="296"/>
      <c r="D28" s="296"/>
      <c r="E28" s="297"/>
      <c r="F28" s="298"/>
      <c r="G28" s="299"/>
      <c r="H28" s="299"/>
      <c r="I28" s="299"/>
      <c r="J28" s="299"/>
      <c r="K28" s="299"/>
      <c r="L28" s="310">
        <f t="shared" si="1"/>
        <v>0</v>
      </c>
      <c r="M28" s="299"/>
      <c r="N28" s="299"/>
      <c r="O28" s="211">
        <f t="shared" si="0"/>
        <v>0</v>
      </c>
    </row>
    <row r="29" spans="2:15" ht="12.75">
      <c r="B29" s="296"/>
      <c r="C29" s="296"/>
      <c r="D29" s="296"/>
      <c r="E29" s="297"/>
      <c r="F29" s="298"/>
      <c r="G29" s="299"/>
      <c r="H29" s="299"/>
      <c r="I29" s="299"/>
      <c r="J29" s="299"/>
      <c r="K29" s="299"/>
      <c r="L29" s="310">
        <f t="shared" si="1"/>
        <v>0</v>
      </c>
      <c r="M29" s="299"/>
      <c r="N29" s="299"/>
      <c r="O29" s="211">
        <f t="shared" si="0"/>
        <v>0</v>
      </c>
    </row>
    <row r="30" spans="2:15" ht="12.75">
      <c r="B30" s="296"/>
      <c r="C30" s="296"/>
      <c r="D30" s="296"/>
      <c r="E30" s="297"/>
      <c r="F30" s="298"/>
      <c r="G30" s="299"/>
      <c r="H30" s="299"/>
      <c r="I30" s="299"/>
      <c r="J30" s="299"/>
      <c r="K30" s="299"/>
      <c r="L30" s="310">
        <f t="shared" si="1"/>
        <v>0</v>
      </c>
      <c r="M30" s="299"/>
      <c r="N30" s="299"/>
      <c r="O30" s="211">
        <f t="shared" si="0"/>
        <v>0</v>
      </c>
    </row>
    <row r="31" spans="2:15" ht="12.75">
      <c r="B31" s="296"/>
      <c r="C31" s="296"/>
      <c r="D31" s="296"/>
      <c r="E31" s="297"/>
      <c r="F31" s="298"/>
      <c r="G31" s="299"/>
      <c r="H31" s="299"/>
      <c r="I31" s="299"/>
      <c r="J31" s="299"/>
      <c r="K31" s="299"/>
      <c r="L31" s="310">
        <f t="shared" si="1"/>
        <v>0</v>
      </c>
      <c r="M31" s="299"/>
      <c r="N31" s="299"/>
      <c r="O31" s="211">
        <f t="shared" si="0"/>
        <v>0</v>
      </c>
    </row>
    <row r="32" spans="2:15" ht="12.75">
      <c r="B32" s="296"/>
      <c r="C32" s="296"/>
      <c r="D32" s="296"/>
      <c r="E32" s="297"/>
      <c r="F32" s="298"/>
      <c r="G32" s="299"/>
      <c r="H32" s="299"/>
      <c r="I32" s="299"/>
      <c r="J32" s="299"/>
      <c r="K32" s="299"/>
      <c r="L32" s="310">
        <f t="shared" si="1"/>
        <v>0</v>
      </c>
      <c r="M32" s="299"/>
      <c r="N32" s="299"/>
      <c r="O32" s="211">
        <f t="shared" si="0"/>
        <v>0</v>
      </c>
    </row>
    <row r="33" spans="2:15" ht="12.75">
      <c r="B33" s="296"/>
      <c r="C33" s="296"/>
      <c r="D33" s="296"/>
      <c r="E33" s="297"/>
      <c r="F33" s="298"/>
      <c r="G33" s="299"/>
      <c r="H33" s="299"/>
      <c r="I33" s="299"/>
      <c r="J33" s="299"/>
      <c r="K33" s="299"/>
      <c r="L33" s="310">
        <f t="shared" si="1"/>
        <v>0</v>
      </c>
      <c r="M33" s="299"/>
      <c r="N33" s="299"/>
      <c r="O33" s="211">
        <f t="shared" si="0"/>
        <v>0</v>
      </c>
    </row>
    <row r="34" spans="2:15" ht="12.75">
      <c r="B34" s="296"/>
      <c r="C34" s="296"/>
      <c r="D34" s="296"/>
      <c r="E34" s="297"/>
      <c r="F34" s="298"/>
      <c r="G34" s="299"/>
      <c r="H34" s="299"/>
      <c r="I34" s="299"/>
      <c r="J34" s="299"/>
      <c r="K34" s="299"/>
      <c r="L34" s="310">
        <f t="shared" si="1"/>
        <v>0</v>
      </c>
      <c r="M34" s="299"/>
      <c r="N34" s="299"/>
      <c r="O34" s="211">
        <f t="shared" si="0"/>
        <v>0</v>
      </c>
    </row>
    <row r="35" spans="2:15" ht="12.75">
      <c r="B35" s="296"/>
      <c r="C35" s="296"/>
      <c r="D35" s="296"/>
      <c r="E35" s="297"/>
      <c r="F35" s="298"/>
      <c r="G35" s="299"/>
      <c r="H35" s="299"/>
      <c r="I35" s="299"/>
      <c r="J35" s="299"/>
      <c r="K35" s="299"/>
      <c r="L35" s="310">
        <f t="shared" si="1"/>
        <v>0</v>
      </c>
      <c r="M35" s="299"/>
      <c r="N35" s="299"/>
      <c r="O35" s="211">
        <f t="shared" si="0"/>
        <v>0</v>
      </c>
    </row>
    <row r="36" spans="2:15" ht="12.75">
      <c r="B36" s="296"/>
      <c r="C36" s="296"/>
      <c r="D36" s="296"/>
      <c r="E36" s="297"/>
      <c r="F36" s="298"/>
      <c r="G36" s="299"/>
      <c r="H36" s="299"/>
      <c r="I36" s="299"/>
      <c r="J36" s="299"/>
      <c r="K36" s="299"/>
      <c r="L36" s="310">
        <f t="shared" si="1"/>
        <v>0</v>
      </c>
      <c r="M36" s="299"/>
      <c r="N36" s="299"/>
      <c r="O36" s="211">
        <f t="shared" si="0"/>
        <v>0</v>
      </c>
    </row>
    <row r="37" spans="2:15" ht="12.75">
      <c r="B37" s="296"/>
      <c r="C37" s="296"/>
      <c r="D37" s="296"/>
      <c r="E37" s="297"/>
      <c r="F37" s="298"/>
      <c r="G37" s="299"/>
      <c r="H37" s="299"/>
      <c r="I37" s="299"/>
      <c r="J37" s="299"/>
      <c r="K37" s="299"/>
      <c r="L37" s="310">
        <f t="shared" si="1"/>
        <v>0</v>
      </c>
      <c r="M37" s="299"/>
      <c r="N37" s="299"/>
      <c r="O37" s="211">
        <f aca="true" t="shared" si="2" ref="O37:O52">SUM(L37:N37)</f>
        <v>0</v>
      </c>
    </row>
    <row r="38" spans="2:15" ht="12.75">
      <c r="B38" s="296"/>
      <c r="C38" s="296"/>
      <c r="D38" s="296"/>
      <c r="E38" s="297"/>
      <c r="F38" s="298"/>
      <c r="G38" s="299"/>
      <c r="H38" s="299"/>
      <c r="I38" s="299"/>
      <c r="J38" s="299"/>
      <c r="K38" s="299"/>
      <c r="L38" s="310">
        <f t="shared" si="1"/>
        <v>0</v>
      </c>
      <c r="M38" s="299"/>
      <c r="N38" s="299"/>
      <c r="O38" s="211">
        <f t="shared" si="2"/>
        <v>0</v>
      </c>
    </row>
    <row r="39" spans="2:15" ht="12.75">
      <c r="B39" s="296"/>
      <c r="C39" s="296"/>
      <c r="D39" s="296"/>
      <c r="E39" s="297"/>
      <c r="F39" s="298"/>
      <c r="G39" s="299"/>
      <c r="H39" s="299"/>
      <c r="I39" s="299"/>
      <c r="J39" s="299"/>
      <c r="K39" s="299"/>
      <c r="L39" s="310">
        <f t="shared" si="1"/>
        <v>0</v>
      </c>
      <c r="M39" s="299"/>
      <c r="N39" s="299"/>
      <c r="O39" s="211">
        <f t="shared" si="2"/>
        <v>0</v>
      </c>
    </row>
    <row r="40" spans="2:15" ht="12.75">
      <c r="B40" s="296"/>
      <c r="C40" s="296"/>
      <c r="D40" s="296"/>
      <c r="E40" s="297"/>
      <c r="F40" s="298"/>
      <c r="G40" s="299"/>
      <c r="H40" s="299"/>
      <c r="I40" s="299"/>
      <c r="J40" s="299"/>
      <c r="K40" s="299"/>
      <c r="L40" s="310">
        <f t="shared" si="1"/>
        <v>0</v>
      </c>
      <c r="M40" s="299"/>
      <c r="N40" s="299"/>
      <c r="O40" s="211">
        <f t="shared" si="2"/>
        <v>0</v>
      </c>
    </row>
    <row r="41" spans="2:15" ht="12.75">
      <c r="B41" s="296"/>
      <c r="C41" s="296"/>
      <c r="D41" s="296"/>
      <c r="E41" s="297"/>
      <c r="F41" s="298"/>
      <c r="G41" s="299"/>
      <c r="H41" s="299"/>
      <c r="I41" s="299"/>
      <c r="J41" s="299"/>
      <c r="K41" s="299"/>
      <c r="L41" s="310">
        <f t="shared" si="1"/>
        <v>0</v>
      </c>
      <c r="M41" s="299"/>
      <c r="N41" s="299"/>
      <c r="O41" s="211">
        <f t="shared" si="2"/>
        <v>0</v>
      </c>
    </row>
    <row r="42" spans="2:15" ht="12.75">
      <c r="B42" s="296"/>
      <c r="C42" s="296"/>
      <c r="D42" s="296"/>
      <c r="E42" s="297"/>
      <c r="F42" s="298"/>
      <c r="G42" s="299"/>
      <c r="H42" s="299"/>
      <c r="I42" s="299"/>
      <c r="J42" s="299"/>
      <c r="K42" s="299"/>
      <c r="L42" s="310">
        <f aca="true" t="shared" si="3" ref="L42:L52">SUM(H42:K42)</f>
        <v>0</v>
      </c>
      <c r="M42" s="299"/>
      <c r="N42" s="299"/>
      <c r="O42" s="211">
        <f t="shared" si="2"/>
        <v>0</v>
      </c>
    </row>
    <row r="43" spans="2:15" ht="12.75">
      <c r="B43" s="296"/>
      <c r="C43" s="296"/>
      <c r="D43" s="296"/>
      <c r="E43" s="297"/>
      <c r="F43" s="298"/>
      <c r="G43" s="299"/>
      <c r="H43" s="299"/>
      <c r="I43" s="299"/>
      <c r="J43" s="299"/>
      <c r="K43" s="299"/>
      <c r="L43" s="310">
        <f t="shared" si="3"/>
        <v>0</v>
      </c>
      <c r="M43" s="299"/>
      <c r="N43" s="299"/>
      <c r="O43" s="211">
        <f t="shared" si="2"/>
        <v>0</v>
      </c>
    </row>
    <row r="44" spans="2:15" ht="12.75">
      <c r="B44" s="296"/>
      <c r="C44" s="296"/>
      <c r="D44" s="296"/>
      <c r="E44" s="297"/>
      <c r="F44" s="298"/>
      <c r="G44" s="299"/>
      <c r="H44" s="299"/>
      <c r="I44" s="299"/>
      <c r="J44" s="299"/>
      <c r="K44" s="299"/>
      <c r="L44" s="310">
        <f t="shared" si="3"/>
        <v>0</v>
      </c>
      <c r="M44" s="299"/>
      <c r="N44" s="299"/>
      <c r="O44" s="211">
        <f t="shared" si="2"/>
        <v>0</v>
      </c>
    </row>
    <row r="45" spans="2:15" ht="12.75">
      <c r="B45" s="296"/>
      <c r="C45" s="296"/>
      <c r="D45" s="296"/>
      <c r="E45" s="297"/>
      <c r="F45" s="298"/>
      <c r="G45" s="299"/>
      <c r="H45" s="299"/>
      <c r="I45" s="299"/>
      <c r="J45" s="299"/>
      <c r="K45" s="299"/>
      <c r="L45" s="310">
        <f t="shared" si="3"/>
        <v>0</v>
      </c>
      <c r="M45" s="299"/>
      <c r="N45" s="299"/>
      <c r="O45" s="211">
        <f t="shared" si="2"/>
        <v>0</v>
      </c>
    </row>
    <row r="46" spans="2:15" ht="12.75">
      <c r="B46" s="296"/>
      <c r="C46" s="296"/>
      <c r="D46" s="296"/>
      <c r="E46" s="297"/>
      <c r="F46" s="298"/>
      <c r="G46" s="299"/>
      <c r="H46" s="299"/>
      <c r="I46" s="299"/>
      <c r="J46" s="299"/>
      <c r="K46" s="299"/>
      <c r="L46" s="310">
        <f t="shared" si="3"/>
        <v>0</v>
      </c>
      <c r="M46" s="299"/>
      <c r="N46" s="299"/>
      <c r="O46" s="211">
        <f t="shared" si="2"/>
        <v>0</v>
      </c>
    </row>
    <row r="47" spans="2:15" ht="12.75">
      <c r="B47" s="296"/>
      <c r="C47" s="296"/>
      <c r="D47" s="296"/>
      <c r="E47" s="297"/>
      <c r="F47" s="298"/>
      <c r="G47" s="299"/>
      <c r="H47" s="299"/>
      <c r="I47" s="299"/>
      <c r="J47" s="299"/>
      <c r="K47" s="299"/>
      <c r="L47" s="310">
        <f t="shared" si="3"/>
        <v>0</v>
      </c>
      <c r="M47" s="299"/>
      <c r="N47" s="299"/>
      <c r="O47" s="211">
        <f t="shared" si="2"/>
        <v>0</v>
      </c>
    </row>
    <row r="48" spans="2:15" ht="12.75">
      <c r="B48" s="296"/>
      <c r="C48" s="296"/>
      <c r="D48" s="296"/>
      <c r="E48" s="297"/>
      <c r="F48" s="298"/>
      <c r="G48" s="299"/>
      <c r="H48" s="299"/>
      <c r="I48" s="299"/>
      <c r="J48" s="299"/>
      <c r="K48" s="299"/>
      <c r="L48" s="310">
        <f t="shared" si="3"/>
        <v>0</v>
      </c>
      <c r="M48" s="299"/>
      <c r="N48" s="299"/>
      <c r="O48" s="211">
        <f t="shared" si="2"/>
        <v>0</v>
      </c>
    </row>
    <row r="49" spans="2:15" ht="12.75">
      <c r="B49" s="296"/>
      <c r="C49" s="296"/>
      <c r="D49" s="296"/>
      <c r="E49" s="297"/>
      <c r="F49" s="298"/>
      <c r="G49" s="299"/>
      <c r="H49" s="299"/>
      <c r="I49" s="299"/>
      <c r="J49" s="299"/>
      <c r="K49" s="299"/>
      <c r="L49" s="310">
        <f t="shared" si="3"/>
        <v>0</v>
      </c>
      <c r="M49" s="299"/>
      <c r="N49" s="299"/>
      <c r="O49" s="211">
        <f t="shared" si="2"/>
        <v>0</v>
      </c>
    </row>
    <row r="50" spans="2:15" ht="12.75">
      <c r="B50" s="296"/>
      <c r="C50" s="296"/>
      <c r="D50" s="296"/>
      <c r="E50" s="297"/>
      <c r="F50" s="298"/>
      <c r="G50" s="299"/>
      <c r="H50" s="299"/>
      <c r="I50" s="299"/>
      <c r="J50" s="299"/>
      <c r="K50" s="299"/>
      <c r="L50" s="310">
        <f t="shared" si="3"/>
        <v>0</v>
      </c>
      <c r="M50" s="299"/>
      <c r="N50" s="299"/>
      <c r="O50" s="211">
        <f t="shared" si="2"/>
        <v>0</v>
      </c>
    </row>
    <row r="51" spans="2:15" ht="12.75">
      <c r="B51" s="296"/>
      <c r="C51" s="296"/>
      <c r="D51" s="296"/>
      <c r="E51" s="297"/>
      <c r="F51" s="298"/>
      <c r="G51" s="299"/>
      <c r="H51" s="299"/>
      <c r="I51" s="299"/>
      <c r="J51" s="299"/>
      <c r="K51" s="299"/>
      <c r="L51" s="310">
        <f t="shared" si="3"/>
        <v>0</v>
      </c>
      <c r="M51" s="299"/>
      <c r="N51" s="299"/>
      <c r="O51" s="211">
        <f>SUM(L51:N51)</f>
        <v>0</v>
      </c>
    </row>
    <row r="52" spans="2:15" ht="12.75">
      <c r="B52" s="296"/>
      <c r="C52" s="296"/>
      <c r="D52" s="296"/>
      <c r="E52" s="297"/>
      <c r="F52" s="298"/>
      <c r="G52" s="299"/>
      <c r="H52" s="299"/>
      <c r="I52" s="299"/>
      <c r="J52" s="299"/>
      <c r="K52" s="299"/>
      <c r="L52" s="310">
        <f t="shared" si="3"/>
        <v>0</v>
      </c>
      <c r="M52" s="299"/>
      <c r="N52" s="299"/>
      <c r="O52" s="211">
        <f t="shared" si="2"/>
        <v>0</v>
      </c>
    </row>
    <row r="53" spans="2:15" ht="12.75">
      <c r="B53" s="301"/>
      <c r="C53" s="302"/>
      <c r="D53" s="311" t="s">
        <v>75</v>
      </c>
      <c r="E53" s="312"/>
      <c r="F53" s="313"/>
      <c r="G53" s="212">
        <f aca="true" t="shared" si="4" ref="G53:N53">SUM(G9:G52)</f>
        <v>0</v>
      </c>
      <c r="H53" s="212">
        <f t="shared" si="4"/>
        <v>9213179.783421056</v>
      </c>
      <c r="I53" s="212">
        <f t="shared" si="4"/>
        <v>0</v>
      </c>
      <c r="J53" s="212">
        <f t="shared" si="4"/>
        <v>0</v>
      </c>
      <c r="K53" s="212">
        <f t="shared" si="4"/>
        <v>0</v>
      </c>
      <c r="L53" s="212">
        <f t="shared" si="4"/>
        <v>9213179.783421056</v>
      </c>
      <c r="M53" s="212">
        <f t="shared" si="4"/>
        <v>-4948051.464048136</v>
      </c>
      <c r="N53" s="212">
        <f t="shared" si="4"/>
        <v>-222141.5094987435</v>
      </c>
      <c r="O53" s="212">
        <f>SUM(O9:O52)</f>
        <v>4042986.8098741793</v>
      </c>
    </row>
    <row r="56" ht="15.75">
      <c r="B56" s="293" t="s">
        <v>298</v>
      </c>
    </row>
    <row r="58" spans="2:14" ht="46.5" customHeight="1">
      <c r="B58" s="304" t="s">
        <v>224</v>
      </c>
      <c r="C58" s="305" t="s">
        <v>18</v>
      </c>
      <c r="D58" s="305" t="s">
        <v>0</v>
      </c>
      <c r="E58" s="305" t="s">
        <v>68</v>
      </c>
      <c r="F58" s="305" t="s">
        <v>69</v>
      </c>
      <c r="G58" s="306" t="s">
        <v>389</v>
      </c>
      <c r="H58" s="306" t="s">
        <v>71</v>
      </c>
      <c r="I58" s="306" t="s">
        <v>380</v>
      </c>
      <c r="J58" s="306" t="s">
        <v>310</v>
      </c>
      <c r="K58" s="306" t="s">
        <v>72</v>
      </c>
      <c r="L58" s="306" t="s">
        <v>260</v>
      </c>
      <c r="M58" s="306" t="s">
        <v>414</v>
      </c>
      <c r="N58" s="199" t="s">
        <v>73</v>
      </c>
    </row>
    <row r="59" spans="2:14" ht="12.75">
      <c r="B59" s="294"/>
      <c r="C59" s="295"/>
      <c r="D59" s="295"/>
      <c r="E59" s="295"/>
      <c r="F59" s="308" t="s">
        <v>74</v>
      </c>
      <c r="G59" s="308" t="s">
        <v>183</v>
      </c>
      <c r="H59" s="308" t="s">
        <v>183</v>
      </c>
      <c r="I59" s="308" t="s">
        <v>183</v>
      </c>
      <c r="J59" s="308" t="s">
        <v>183</v>
      </c>
      <c r="K59" s="308" t="s">
        <v>183</v>
      </c>
      <c r="L59" s="308" t="s">
        <v>183</v>
      </c>
      <c r="M59" s="308" t="s">
        <v>183</v>
      </c>
      <c r="N59" s="308" t="s">
        <v>183</v>
      </c>
    </row>
    <row r="60" spans="2:14" ht="12.75">
      <c r="B60" s="296"/>
      <c r="C60" s="296"/>
      <c r="D60" s="296"/>
      <c r="E60" s="297"/>
      <c r="F60" s="298"/>
      <c r="G60" s="299"/>
      <c r="H60" s="299"/>
      <c r="I60" s="299"/>
      <c r="J60" s="299"/>
      <c r="K60" s="310">
        <f>SUM(G60:J60)</f>
        <v>0</v>
      </c>
      <c r="L60" s="303"/>
      <c r="M60" s="299"/>
      <c r="N60" s="211">
        <f aca="true" t="shared" si="5" ref="N60:N77">SUM(K60:M60)</f>
        <v>0</v>
      </c>
    </row>
    <row r="61" spans="2:14" ht="12.75">
      <c r="B61" s="296"/>
      <c r="C61" s="296"/>
      <c r="D61" s="296"/>
      <c r="E61" s="297"/>
      <c r="F61" s="298"/>
      <c r="G61" s="299"/>
      <c r="H61" s="299"/>
      <c r="I61" s="299"/>
      <c r="J61" s="299"/>
      <c r="K61" s="310">
        <f>SUM(G61:J61)</f>
        <v>0</v>
      </c>
      <c r="L61" s="303"/>
      <c r="M61" s="299"/>
      <c r="N61" s="211">
        <f t="shared" si="5"/>
        <v>0</v>
      </c>
    </row>
    <row r="62" spans="2:14" ht="12.75">
      <c r="B62" s="296"/>
      <c r="C62" s="296"/>
      <c r="D62" s="296"/>
      <c r="E62" s="297"/>
      <c r="F62" s="298"/>
      <c r="G62" s="299"/>
      <c r="H62" s="299"/>
      <c r="I62" s="299"/>
      <c r="J62" s="299"/>
      <c r="K62" s="310">
        <f aca="true" t="shared" si="6" ref="K62:K76">SUM(G62:J62)</f>
        <v>0</v>
      </c>
      <c r="L62" s="303"/>
      <c r="M62" s="299"/>
      <c r="N62" s="211">
        <f t="shared" si="5"/>
        <v>0</v>
      </c>
    </row>
    <row r="63" spans="2:14" ht="12.75">
      <c r="B63" s="296"/>
      <c r="C63" s="296"/>
      <c r="D63" s="296"/>
      <c r="E63" s="297"/>
      <c r="F63" s="298"/>
      <c r="G63" s="299"/>
      <c r="H63" s="299"/>
      <c r="I63" s="299"/>
      <c r="J63" s="299"/>
      <c r="K63" s="310">
        <f t="shared" si="6"/>
        <v>0</v>
      </c>
      <c r="L63" s="303"/>
      <c r="M63" s="299"/>
      <c r="N63" s="211">
        <f t="shared" si="5"/>
        <v>0</v>
      </c>
    </row>
    <row r="64" spans="2:14" ht="12.75">
      <c r="B64" s="296"/>
      <c r="C64" s="296"/>
      <c r="D64" s="296"/>
      <c r="E64" s="297"/>
      <c r="F64" s="298"/>
      <c r="G64" s="299"/>
      <c r="H64" s="299"/>
      <c r="I64" s="299"/>
      <c r="J64" s="299"/>
      <c r="K64" s="310">
        <f t="shared" si="6"/>
        <v>0</v>
      </c>
      <c r="L64" s="303"/>
      <c r="M64" s="299"/>
      <c r="N64" s="211">
        <f t="shared" si="5"/>
        <v>0</v>
      </c>
    </row>
    <row r="65" spans="2:14" ht="12.75">
      <c r="B65" s="296"/>
      <c r="C65" s="296"/>
      <c r="D65" s="296"/>
      <c r="E65" s="297"/>
      <c r="F65" s="298"/>
      <c r="G65" s="299"/>
      <c r="H65" s="299"/>
      <c r="I65" s="299"/>
      <c r="J65" s="299"/>
      <c r="K65" s="310">
        <f t="shared" si="6"/>
        <v>0</v>
      </c>
      <c r="L65" s="303"/>
      <c r="M65" s="299"/>
      <c r="N65" s="211">
        <f t="shared" si="5"/>
        <v>0</v>
      </c>
    </row>
    <row r="66" spans="2:14" ht="12.75">
      <c r="B66" s="296"/>
      <c r="C66" s="296"/>
      <c r="D66" s="296"/>
      <c r="E66" s="297"/>
      <c r="F66" s="298"/>
      <c r="G66" s="299"/>
      <c r="H66" s="299"/>
      <c r="I66" s="299"/>
      <c r="J66" s="299"/>
      <c r="K66" s="310">
        <f t="shared" si="6"/>
        <v>0</v>
      </c>
      <c r="L66" s="303"/>
      <c r="M66" s="299"/>
      <c r="N66" s="211">
        <f t="shared" si="5"/>
        <v>0</v>
      </c>
    </row>
    <row r="67" spans="2:14" ht="12.75">
      <c r="B67" s="296"/>
      <c r="C67" s="296"/>
      <c r="D67" s="296"/>
      <c r="E67" s="297"/>
      <c r="F67" s="298"/>
      <c r="G67" s="299"/>
      <c r="H67" s="299"/>
      <c r="I67" s="299"/>
      <c r="J67" s="299"/>
      <c r="K67" s="310">
        <f t="shared" si="6"/>
        <v>0</v>
      </c>
      <c r="L67" s="303"/>
      <c r="M67" s="299"/>
      <c r="N67" s="211">
        <f t="shared" si="5"/>
        <v>0</v>
      </c>
    </row>
    <row r="68" spans="2:14" ht="12.75">
      <c r="B68" s="296"/>
      <c r="C68" s="296"/>
      <c r="D68" s="296"/>
      <c r="E68" s="297"/>
      <c r="F68" s="298"/>
      <c r="G68" s="299"/>
      <c r="H68" s="299"/>
      <c r="I68" s="299"/>
      <c r="J68" s="299"/>
      <c r="K68" s="310">
        <f t="shared" si="6"/>
        <v>0</v>
      </c>
      <c r="L68" s="303"/>
      <c r="M68" s="299"/>
      <c r="N68" s="211">
        <f t="shared" si="5"/>
        <v>0</v>
      </c>
    </row>
    <row r="69" spans="2:14" ht="12.75">
      <c r="B69" s="296"/>
      <c r="C69" s="296"/>
      <c r="D69" s="296"/>
      <c r="E69" s="297"/>
      <c r="F69" s="298"/>
      <c r="G69" s="299"/>
      <c r="H69" s="299"/>
      <c r="I69" s="299"/>
      <c r="J69" s="299"/>
      <c r="K69" s="310">
        <f t="shared" si="6"/>
        <v>0</v>
      </c>
      <c r="L69" s="303"/>
      <c r="M69" s="299"/>
      <c r="N69" s="211">
        <f t="shared" si="5"/>
        <v>0</v>
      </c>
    </row>
    <row r="70" spans="2:14" ht="12.75">
      <c r="B70" s="296"/>
      <c r="C70" s="296"/>
      <c r="D70" s="296"/>
      <c r="E70" s="297"/>
      <c r="F70" s="298"/>
      <c r="G70" s="299"/>
      <c r="H70" s="299"/>
      <c r="I70" s="299"/>
      <c r="J70" s="299"/>
      <c r="K70" s="310">
        <f t="shared" si="6"/>
        <v>0</v>
      </c>
      <c r="L70" s="303"/>
      <c r="M70" s="299"/>
      <c r="N70" s="211">
        <f t="shared" si="5"/>
        <v>0</v>
      </c>
    </row>
    <row r="71" spans="2:14" ht="12.75">
      <c r="B71" s="296"/>
      <c r="C71" s="296"/>
      <c r="D71" s="296"/>
      <c r="E71" s="297"/>
      <c r="F71" s="298"/>
      <c r="G71" s="299"/>
      <c r="H71" s="299"/>
      <c r="I71" s="299"/>
      <c r="J71" s="299"/>
      <c r="K71" s="310">
        <f t="shared" si="6"/>
        <v>0</v>
      </c>
      <c r="L71" s="303"/>
      <c r="M71" s="299"/>
      <c r="N71" s="211">
        <f t="shared" si="5"/>
        <v>0</v>
      </c>
    </row>
    <row r="72" spans="2:14" ht="12.75">
      <c r="B72" s="296"/>
      <c r="C72" s="296"/>
      <c r="D72" s="296"/>
      <c r="E72" s="297"/>
      <c r="F72" s="298"/>
      <c r="G72" s="299"/>
      <c r="H72" s="299"/>
      <c r="I72" s="299"/>
      <c r="J72" s="299"/>
      <c r="K72" s="310">
        <f t="shared" si="6"/>
        <v>0</v>
      </c>
      <c r="L72" s="303"/>
      <c r="M72" s="299"/>
      <c r="N72" s="211">
        <f t="shared" si="5"/>
        <v>0</v>
      </c>
    </row>
    <row r="73" spans="2:14" ht="12.75">
      <c r="B73" s="296"/>
      <c r="C73" s="296"/>
      <c r="D73" s="296"/>
      <c r="E73" s="297"/>
      <c r="F73" s="298"/>
      <c r="G73" s="299"/>
      <c r="H73" s="299"/>
      <c r="I73" s="299"/>
      <c r="J73" s="299"/>
      <c r="K73" s="310">
        <f t="shared" si="6"/>
        <v>0</v>
      </c>
      <c r="L73" s="303"/>
      <c r="M73" s="299"/>
      <c r="N73" s="211">
        <f t="shared" si="5"/>
        <v>0</v>
      </c>
    </row>
    <row r="74" spans="2:14" ht="12.75">
      <c r="B74" s="296"/>
      <c r="C74" s="296"/>
      <c r="D74" s="296"/>
      <c r="E74" s="297"/>
      <c r="F74" s="298"/>
      <c r="G74" s="299"/>
      <c r="H74" s="299"/>
      <c r="I74" s="299"/>
      <c r="J74" s="299"/>
      <c r="K74" s="310">
        <f t="shared" si="6"/>
        <v>0</v>
      </c>
      <c r="L74" s="303"/>
      <c r="M74" s="299"/>
      <c r="N74" s="211">
        <f t="shared" si="5"/>
        <v>0</v>
      </c>
    </row>
    <row r="75" spans="2:14" ht="12.75">
      <c r="B75" s="296"/>
      <c r="C75" s="296"/>
      <c r="D75" s="296"/>
      <c r="E75" s="297"/>
      <c r="F75" s="298"/>
      <c r="G75" s="299"/>
      <c r="H75" s="299"/>
      <c r="I75" s="299"/>
      <c r="J75" s="299"/>
      <c r="K75" s="310">
        <f t="shared" si="6"/>
        <v>0</v>
      </c>
      <c r="L75" s="303"/>
      <c r="M75" s="299"/>
      <c r="N75" s="211">
        <f t="shared" si="5"/>
        <v>0</v>
      </c>
    </row>
    <row r="76" spans="2:14" ht="12.75">
      <c r="B76" s="296"/>
      <c r="C76" s="296"/>
      <c r="D76" s="296"/>
      <c r="E76" s="297"/>
      <c r="F76" s="298"/>
      <c r="G76" s="299"/>
      <c r="H76" s="299"/>
      <c r="I76" s="299"/>
      <c r="J76" s="299"/>
      <c r="K76" s="310">
        <f t="shared" si="6"/>
        <v>0</v>
      </c>
      <c r="L76" s="303"/>
      <c r="M76" s="299"/>
      <c r="N76" s="211">
        <f t="shared" si="5"/>
        <v>0</v>
      </c>
    </row>
    <row r="77" spans="2:14" ht="12.75">
      <c r="B77" s="296"/>
      <c r="C77" s="296"/>
      <c r="D77" s="296"/>
      <c r="E77" s="297"/>
      <c r="F77" s="298"/>
      <c r="G77" s="299"/>
      <c r="H77" s="299"/>
      <c r="I77" s="299"/>
      <c r="J77" s="299"/>
      <c r="K77" s="310">
        <f>SUM(G77:J77)</f>
        <v>0</v>
      </c>
      <c r="L77" s="303"/>
      <c r="M77" s="299"/>
      <c r="N77" s="211">
        <f t="shared" si="5"/>
        <v>0</v>
      </c>
    </row>
    <row r="78" spans="2:14" ht="12.75">
      <c r="B78" s="301"/>
      <c r="C78" s="302"/>
      <c r="D78" s="311" t="s">
        <v>24</v>
      </c>
      <c r="E78" s="314"/>
      <c r="F78" s="314"/>
      <c r="G78" s="212">
        <f aca="true" t="shared" si="7" ref="G78:N78">SUM(G60:G77)</f>
        <v>0</v>
      </c>
      <c r="H78" s="212">
        <f t="shared" si="7"/>
        <v>0</v>
      </c>
      <c r="I78" s="212">
        <f t="shared" si="7"/>
        <v>0</v>
      </c>
      <c r="J78" s="212">
        <f t="shared" si="7"/>
        <v>0</v>
      </c>
      <c r="K78" s="212">
        <f t="shared" si="7"/>
        <v>0</v>
      </c>
      <c r="L78" s="212">
        <f t="shared" si="7"/>
        <v>0</v>
      </c>
      <c r="M78" s="212">
        <f t="shared" si="7"/>
        <v>0</v>
      </c>
      <c r="N78" s="212">
        <f t="shared" si="7"/>
        <v>0</v>
      </c>
    </row>
  </sheetData>
  <sheetProtection sheet="1" insertRows="0" deleteRows="0"/>
  <mergeCells count="1">
    <mergeCell ref="I5:K5"/>
  </mergeCells>
  <dataValidations count="2">
    <dataValidation type="list" allowBlank="1" showInputMessage="1" showErrorMessage="1" sqref="D9:D52">
      <formula1>rPipelineAssets</formula1>
    </dataValidation>
    <dataValidation type="list" allowBlank="1" showInputMessage="1" showErrorMessage="1" sqref="D60:D77">
      <formula1>rSharedAssets</formula1>
    </dataValidation>
  </dataValidations>
  <printOptions/>
  <pageMargins left="0.75" right="0.75" top="1" bottom="1" header="0.5" footer="0.5"/>
  <pageSetup horizontalDpi="600" verticalDpi="600" orientation="landscape" paperSize="9" scale="27" r:id="rId3"/>
  <customProperties>
    <customPr name="_pios_id" r:id="rId4"/>
    <customPr name="EpmWorksheetKeyString_GUID" r:id="rId5"/>
  </customProperties>
  <drawing r:id="rId2"/>
  <legacyDrawing r:id="rId1"/>
</worksheet>
</file>

<file path=xl/worksheets/sheet15.xml><?xml version="1.0" encoding="utf-8"?>
<worksheet xmlns="http://schemas.openxmlformats.org/spreadsheetml/2006/main" xmlns:r="http://schemas.openxmlformats.org/officeDocument/2006/relationships">
  <sheetPr>
    <tabColor rgb="FF92D050"/>
  </sheetPr>
  <dimension ref="B1:I41"/>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9.140625" defaultRowHeight="12.75"/>
  <cols>
    <col min="1" max="1" width="12.140625" style="234" customWidth="1"/>
    <col min="2" max="2" width="21.00390625" style="234" customWidth="1"/>
    <col min="3" max="3" width="42.28125" style="234" customWidth="1"/>
    <col min="4" max="4" width="28.8515625" style="234" customWidth="1"/>
    <col min="5" max="5" width="22.57421875" style="234" customWidth="1"/>
    <col min="6" max="6" width="20.57421875" style="234" customWidth="1"/>
    <col min="7" max="7" width="22.57421875" style="234" customWidth="1"/>
    <col min="8" max="8" width="37.421875" style="234" customWidth="1"/>
    <col min="9" max="9" width="25.140625" style="234" customWidth="1"/>
    <col min="10" max="16384" width="9.140625" style="234" customWidth="1"/>
  </cols>
  <sheetData>
    <row r="1" spans="2:7" ht="20.25">
      <c r="B1" s="233" t="s">
        <v>116</v>
      </c>
      <c r="C1" s="233"/>
      <c r="D1" s="217"/>
      <c r="E1" s="217"/>
      <c r="F1" s="217"/>
      <c r="G1" s="217"/>
    </row>
    <row r="2" spans="2:7" ht="20.25">
      <c r="B2" s="179" t="str">
        <f>Tradingname</f>
        <v>VicHub</v>
      </c>
      <c r="C2" s="180"/>
      <c r="D2" s="233"/>
      <c r="E2" s="432" t="s">
        <v>413</v>
      </c>
      <c r="F2" s="432"/>
      <c r="G2" s="432"/>
    </row>
    <row r="3" spans="2:7" ht="17.25" customHeight="1">
      <c r="B3" s="181" t="s">
        <v>182</v>
      </c>
      <c r="C3" s="182">
        <f>Yearending</f>
        <v>44926</v>
      </c>
      <c r="E3" s="432"/>
      <c r="F3" s="432"/>
      <c r="G3" s="432"/>
    </row>
    <row r="4" spans="5:7" ht="12.75">
      <c r="E4" s="432"/>
      <c r="F4" s="432"/>
      <c r="G4" s="432"/>
    </row>
    <row r="5" spans="2:7" ht="15.75">
      <c r="B5" s="235" t="s">
        <v>216</v>
      </c>
      <c r="C5" s="236"/>
      <c r="D5" s="236"/>
      <c r="E5" s="236"/>
      <c r="F5" s="237"/>
      <c r="G5" s="236"/>
    </row>
    <row r="6" spans="2:7" ht="15.75">
      <c r="B6" s="235"/>
      <c r="C6" s="236"/>
      <c r="D6" s="236"/>
      <c r="E6" s="236"/>
      <c r="F6" s="237"/>
      <c r="G6" s="236"/>
    </row>
    <row r="7" spans="2:7" ht="40.5" customHeight="1">
      <c r="B7" s="228" t="s">
        <v>224</v>
      </c>
      <c r="C7" s="228" t="s">
        <v>171</v>
      </c>
      <c r="D7" s="228" t="s">
        <v>172</v>
      </c>
      <c r="E7" s="284" t="s">
        <v>173</v>
      </c>
      <c r="F7" s="284" t="s">
        <v>66</v>
      </c>
      <c r="G7" s="284" t="s">
        <v>131</v>
      </c>
    </row>
    <row r="8" spans="2:7" ht="12.75">
      <c r="B8" s="230"/>
      <c r="C8" s="230"/>
      <c r="D8" s="247"/>
      <c r="E8" s="308" t="s">
        <v>183</v>
      </c>
      <c r="F8" s="308"/>
      <c r="G8" s="308" t="s">
        <v>183</v>
      </c>
    </row>
    <row r="9" spans="2:8" ht="12.75">
      <c r="B9" s="224"/>
      <c r="C9" s="224"/>
      <c r="D9" s="224"/>
      <c r="E9" s="225"/>
      <c r="F9" s="226"/>
      <c r="G9" s="211">
        <f aca="true" t="shared" si="0" ref="G9:G40">E9*F9</f>
        <v>0</v>
      </c>
      <c r="H9" s="283"/>
    </row>
    <row r="10" spans="2:7" ht="12.75">
      <c r="B10" s="224"/>
      <c r="C10" s="224"/>
      <c r="D10" s="224"/>
      <c r="E10" s="225"/>
      <c r="F10" s="226"/>
      <c r="G10" s="211">
        <f t="shared" si="0"/>
        <v>0</v>
      </c>
    </row>
    <row r="11" spans="2:7" ht="12.75">
      <c r="B11" s="224"/>
      <c r="C11" s="224"/>
      <c r="D11" s="224"/>
      <c r="E11" s="225"/>
      <c r="F11" s="226"/>
      <c r="G11" s="211">
        <f t="shared" si="0"/>
        <v>0</v>
      </c>
    </row>
    <row r="12" spans="2:7" ht="12.75">
      <c r="B12" s="224"/>
      <c r="C12" s="224"/>
      <c r="D12" s="224"/>
      <c r="E12" s="225"/>
      <c r="F12" s="226"/>
      <c r="G12" s="211">
        <f t="shared" si="0"/>
        <v>0</v>
      </c>
    </row>
    <row r="13" spans="2:7" ht="12.75">
      <c r="B13" s="224"/>
      <c r="C13" s="224"/>
      <c r="D13" s="224"/>
      <c r="E13" s="225"/>
      <c r="F13" s="226"/>
      <c r="G13" s="211">
        <f t="shared" si="0"/>
        <v>0</v>
      </c>
    </row>
    <row r="14" spans="2:7" ht="12.75">
      <c r="B14" s="224"/>
      <c r="C14" s="224"/>
      <c r="D14" s="224"/>
      <c r="E14" s="225"/>
      <c r="F14" s="226"/>
      <c r="G14" s="211">
        <f t="shared" si="0"/>
        <v>0</v>
      </c>
    </row>
    <row r="15" spans="2:7" ht="12.75">
      <c r="B15" s="224"/>
      <c r="C15" s="224"/>
      <c r="D15" s="224"/>
      <c r="E15" s="225"/>
      <c r="F15" s="226"/>
      <c r="G15" s="211">
        <f t="shared" si="0"/>
        <v>0</v>
      </c>
    </row>
    <row r="16" spans="2:7" ht="12.75">
      <c r="B16" s="224"/>
      <c r="C16" s="224"/>
      <c r="D16" s="224"/>
      <c r="E16" s="225"/>
      <c r="F16" s="226"/>
      <c r="G16" s="211">
        <f t="shared" si="0"/>
        <v>0</v>
      </c>
    </row>
    <row r="17" spans="2:7" ht="12.75">
      <c r="B17" s="224"/>
      <c r="C17" s="224"/>
      <c r="D17" s="224"/>
      <c r="E17" s="225"/>
      <c r="F17" s="226"/>
      <c r="G17" s="211">
        <f t="shared" si="0"/>
        <v>0</v>
      </c>
    </row>
    <row r="18" spans="2:7" ht="12.75">
      <c r="B18" s="224"/>
      <c r="C18" s="224"/>
      <c r="D18" s="224"/>
      <c r="E18" s="225"/>
      <c r="F18" s="226"/>
      <c r="G18" s="211">
        <f t="shared" si="0"/>
        <v>0</v>
      </c>
    </row>
    <row r="19" spans="2:7" ht="12.75">
      <c r="B19" s="224"/>
      <c r="C19" s="224"/>
      <c r="D19" s="224"/>
      <c r="E19" s="225"/>
      <c r="F19" s="226"/>
      <c r="G19" s="211">
        <f t="shared" si="0"/>
        <v>0</v>
      </c>
    </row>
    <row r="20" spans="2:7" ht="12.75">
      <c r="B20" s="224"/>
      <c r="C20" s="224"/>
      <c r="D20" s="224"/>
      <c r="E20" s="225"/>
      <c r="F20" s="226"/>
      <c r="G20" s="211">
        <f t="shared" si="0"/>
        <v>0</v>
      </c>
    </row>
    <row r="21" spans="2:7" ht="12.75">
      <c r="B21" s="224"/>
      <c r="C21" s="224"/>
      <c r="D21" s="224"/>
      <c r="E21" s="225"/>
      <c r="F21" s="226"/>
      <c r="G21" s="211">
        <f t="shared" si="0"/>
        <v>0</v>
      </c>
    </row>
    <row r="22" spans="2:7" ht="12.75">
      <c r="B22" s="224"/>
      <c r="C22" s="224"/>
      <c r="D22" s="224"/>
      <c r="E22" s="225"/>
      <c r="F22" s="226"/>
      <c r="G22" s="211">
        <f t="shared" si="0"/>
        <v>0</v>
      </c>
    </row>
    <row r="23" spans="2:7" ht="12.75">
      <c r="B23" s="224"/>
      <c r="C23" s="224"/>
      <c r="D23" s="224"/>
      <c r="E23" s="225"/>
      <c r="F23" s="226"/>
      <c r="G23" s="211">
        <f t="shared" si="0"/>
        <v>0</v>
      </c>
    </row>
    <row r="24" spans="2:7" ht="12.75">
      <c r="B24" s="224"/>
      <c r="C24" s="224"/>
      <c r="D24" s="224"/>
      <c r="E24" s="225"/>
      <c r="F24" s="226"/>
      <c r="G24" s="211">
        <f t="shared" si="0"/>
        <v>0</v>
      </c>
    </row>
    <row r="25" spans="2:7" ht="12.75">
      <c r="B25" s="224"/>
      <c r="C25" s="224"/>
      <c r="D25" s="224"/>
      <c r="E25" s="225"/>
      <c r="F25" s="226"/>
      <c r="G25" s="211">
        <f t="shared" si="0"/>
        <v>0</v>
      </c>
    </row>
    <row r="26" spans="2:7" ht="12.75">
      <c r="B26" s="224"/>
      <c r="C26" s="224"/>
      <c r="D26" s="224"/>
      <c r="E26" s="225"/>
      <c r="F26" s="226"/>
      <c r="G26" s="211">
        <f t="shared" si="0"/>
        <v>0</v>
      </c>
    </row>
    <row r="27" spans="2:7" ht="12.75">
      <c r="B27" s="224"/>
      <c r="C27" s="224"/>
      <c r="D27" s="224"/>
      <c r="E27" s="225"/>
      <c r="F27" s="226"/>
      <c r="G27" s="211">
        <f t="shared" si="0"/>
        <v>0</v>
      </c>
    </row>
    <row r="28" spans="2:7" ht="12.75">
      <c r="B28" s="224"/>
      <c r="C28" s="224"/>
      <c r="D28" s="224"/>
      <c r="E28" s="225"/>
      <c r="F28" s="226"/>
      <c r="G28" s="211">
        <f t="shared" si="0"/>
        <v>0</v>
      </c>
    </row>
    <row r="29" spans="2:7" ht="12.75">
      <c r="B29" s="224"/>
      <c r="C29" s="224"/>
      <c r="D29" s="224"/>
      <c r="E29" s="225"/>
      <c r="F29" s="226"/>
      <c r="G29" s="211">
        <f t="shared" si="0"/>
        <v>0</v>
      </c>
    </row>
    <row r="30" spans="2:7" ht="12.75">
      <c r="B30" s="224"/>
      <c r="C30" s="224"/>
      <c r="D30" s="224"/>
      <c r="E30" s="225"/>
      <c r="F30" s="226"/>
      <c r="G30" s="211">
        <f t="shared" si="0"/>
        <v>0</v>
      </c>
    </row>
    <row r="31" spans="2:9" ht="12.75">
      <c r="B31" s="224"/>
      <c r="C31" s="224"/>
      <c r="D31" s="224"/>
      <c r="E31" s="225"/>
      <c r="F31" s="226"/>
      <c r="G31" s="211">
        <f t="shared" si="0"/>
        <v>0</v>
      </c>
      <c r="H31" s="315"/>
      <c r="I31" s="315"/>
    </row>
    <row r="32" spans="2:9" ht="12.75">
      <c r="B32" s="224"/>
      <c r="C32" s="224"/>
      <c r="D32" s="224"/>
      <c r="E32" s="225"/>
      <c r="F32" s="226"/>
      <c r="G32" s="211">
        <f t="shared" si="0"/>
        <v>0</v>
      </c>
      <c r="H32" s="315"/>
      <c r="I32" s="315"/>
    </row>
    <row r="33" spans="2:9" ht="12.75">
      <c r="B33" s="224"/>
      <c r="C33" s="224"/>
      <c r="D33" s="224"/>
      <c r="E33" s="225"/>
      <c r="F33" s="226"/>
      <c r="G33" s="211">
        <f t="shared" si="0"/>
        <v>0</v>
      </c>
      <c r="H33" s="315"/>
      <c r="I33" s="315"/>
    </row>
    <row r="34" spans="2:9" ht="12.75">
      <c r="B34" s="224"/>
      <c r="C34" s="224"/>
      <c r="D34" s="224"/>
      <c r="E34" s="225"/>
      <c r="F34" s="226"/>
      <c r="G34" s="211">
        <f t="shared" si="0"/>
        <v>0</v>
      </c>
      <c r="H34" s="315"/>
      <c r="I34" s="315"/>
    </row>
    <row r="35" spans="2:9" ht="12.75">
      <c r="B35" s="224"/>
      <c r="C35" s="224"/>
      <c r="D35" s="224"/>
      <c r="E35" s="225"/>
      <c r="F35" s="226"/>
      <c r="G35" s="211">
        <f t="shared" si="0"/>
        <v>0</v>
      </c>
      <c r="H35" s="315"/>
      <c r="I35" s="315"/>
    </row>
    <row r="36" spans="2:9" ht="12.75">
      <c r="B36" s="224"/>
      <c r="C36" s="224"/>
      <c r="D36" s="224"/>
      <c r="E36" s="225"/>
      <c r="F36" s="226"/>
      <c r="G36" s="211">
        <f t="shared" si="0"/>
        <v>0</v>
      </c>
      <c r="H36" s="315"/>
      <c r="I36" s="315"/>
    </row>
    <row r="37" spans="2:7" ht="12.75">
      <c r="B37" s="224"/>
      <c r="C37" s="224"/>
      <c r="D37" s="224"/>
      <c r="E37" s="225"/>
      <c r="F37" s="226"/>
      <c r="G37" s="211">
        <f t="shared" si="0"/>
        <v>0</v>
      </c>
    </row>
    <row r="38" spans="2:7" ht="12.75">
      <c r="B38" s="224"/>
      <c r="C38" s="224"/>
      <c r="D38" s="224"/>
      <c r="E38" s="225"/>
      <c r="F38" s="226"/>
      <c r="G38" s="211">
        <f t="shared" si="0"/>
        <v>0</v>
      </c>
    </row>
    <row r="39" spans="2:7" ht="12.75">
      <c r="B39" s="224"/>
      <c r="C39" s="224"/>
      <c r="D39" s="224"/>
      <c r="E39" s="225"/>
      <c r="F39" s="226"/>
      <c r="G39" s="211">
        <f t="shared" si="0"/>
        <v>0</v>
      </c>
    </row>
    <row r="40" spans="2:7" ht="12.75">
      <c r="B40" s="224"/>
      <c r="C40" s="224"/>
      <c r="D40" s="224"/>
      <c r="E40" s="225"/>
      <c r="F40" s="226"/>
      <c r="G40" s="211">
        <f t="shared" si="0"/>
        <v>0</v>
      </c>
    </row>
    <row r="41" spans="2:7" ht="12.75">
      <c r="B41" s="227"/>
      <c r="C41" s="438" t="s">
        <v>23</v>
      </c>
      <c r="D41" s="439"/>
      <c r="E41" s="211">
        <f>SUM(E9:E40)</f>
        <v>0</v>
      </c>
      <c r="F41" s="232"/>
      <c r="G41" s="211">
        <f>SUM(G9:G40)</f>
        <v>0</v>
      </c>
    </row>
  </sheetData>
  <sheetProtection sheet="1" insertRows="0" deleteRows="0"/>
  <mergeCells count="2">
    <mergeCell ref="C41:D41"/>
    <mergeCell ref="E2:G4"/>
  </mergeCells>
  <dataValidations count="1">
    <dataValidation type="list" allowBlank="1" showInputMessage="1" showErrorMessage="1" sqref="D9:D40">
      <formula1>rSharedAssets</formula1>
    </dataValidation>
  </dataValidations>
  <printOptions/>
  <pageMargins left="0.75" right="0.75" top="1" bottom="1" header="0.5" footer="0.5"/>
  <pageSetup horizontalDpi="600" verticalDpi="600" orientation="landscape" paperSize="9" scale="30" r:id="rId3"/>
  <customProperties>
    <customPr name="_pios_id" r:id="rId4"/>
  </customProperties>
  <drawing r:id="rId2"/>
  <legacyDrawing r:id="rId1"/>
</worksheet>
</file>

<file path=xl/worksheets/sheet16.xml><?xml version="1.0" encoding="utf-8"?>
<worksheet xmlns="http://schemas.openxmlformats.org/spreadsheetml/2006/main" xmlns:r="http://schemas.openxmlformats.org/officeDocument/2006/relationships">
  <sheetPr>
    <tabColor rgb="FF92D050"/>
  </sheetPr>
  <dimension ref="B1:BK45"/>
  <sheetViews>
    <sheetView showGridLines="0" zoomScale="85" zoomScaleNormal="85"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L17" sqref="L17"/>
    </sheetView>
  </sheetViews>
  <sheetFormatPr defaultColWidth="8.7109375" defaultRowHeight="12.75"/>
  <cols>
    <col min="1" max="1" width="11.421875" style="291" customWidth="1"/>
    <col min="2" max="2" width="22.28125" style="291" customWidth="1"/>
    <col min="3" max="3" width="40.7109375" style="291" customWidth="1"/>
    <col min="4" max="4" width="50.57421875" style="291" customWidth="1"/>
    <col min="5" max="5" width="23.7109375" style="291" customWidth="1"/>
    <col min="6" max="9" width="10.28125" style="291" bestFit="1" customWidth="1"/>
    <col min="10" max="16" width="11.28125" style="291" bestFit="1" customWidth="1"/>
    <col min="17" max="24" width="10.8515625" style="291" bestFit="1" customWidth="1"/>
    <col min="25" max="25" width="14.00390625" style="291" customWidth="1"/>
    <col min="26" max="28" width="8.7109375" style="291" customWidth="1"/>
    <col min="29" max="29" width="9.140625" style="291" customWidth="1"/>
    <col min="30" max="45" width="8.7109375" style="291" customWidth="1"/>
    <col min="46" max="46" width="9.140625" style="291" customWidth="1"/>
    <col min="47" max="60" width="8.7109375" style="291" customWidth="1"/>
    <col min="61" max="61" width="13.57421875" style="291" customWidth="1"/>
    <col min="62" max="16384" width="8.7109375" style="291" customWidth="1"/>
  </cols>
  <sheetData>
    <row r="1" ht="20.25">
      <c r="B1" s="290" t="s">
        <v>165</v>
      </c>
    </row>
    <row r="2" spans="2:3" ht="15">
      <c r="B2" s="179" t="str">
        <f>Tradingname</f>
        <v>VicHub</v>
      </c>
      <c r="C2" s="180"/>
    </row>
    <row r="3" spans="2:63" ht="19.5" customHeight="1">
      <c r="B3" s="181" t="s">
        <v>182</v>
      </c>
      <c r="C3" s="182">
        <f>Yearending</f>
        <v>44926</v>
      </c>
      <c r="BI3" s="316"/>
      <c r="BJ3" s="316"/>
      <c r="BK3" s="316"/>
    </row>
    <row r="4" spans="2:63" ht="20.25">
      <c r="B4" s="290"/>
      <c r="BI4" s="316"/>
      <c r="BJ4" s="316"/>
      <c r="BK4" s="316"/>
    </row>
    <row r="5" spans="2:63" ht="15.75">
      <c r="B5" s="293" t="s">
        <v>199</v>
      </c>
      <c r="BI5" s="316"/>
      <c r="BJ5" s="316"/>
      <c r="BK5" s="316"/>
    </row>
    <row r="6" ht="12.75"/>
    <row r="7" spans="2:61" ht="45" customHeight="1">
      <c r="B7" s="304" t="s">
        <v>224</v>
      </c>
      <c r="C7" s="305" t="s">
        <v>81</v>
      </c>
      <c r="D7" s="305"/>
      <c r="E7" s="324" t="s">
        <v>23</v>
      </c>
      <c r="F7" s="440" t="s">
        <v>80</v>
      </c>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c r="AZ7" s="441"/>
      <c r="BA7" s="441"/>
      <c r="BB7" s="441"/>
      <c r="BC7" s="441"/>
      <c r="BD7" s="441"/>
      <c r="BE7" s="441"/>
      <c r="BF7" s="441"/>
      <c r="BG7" s="441"/>
      <c r="BH7" s="441"/>
      <c r="BI7" s="317" t="s">
        <v>207</v>
      </c>
    </row>
    <row r="8" spans="2:60" ht="12.75">
      <c r="B8" s="318"/>
      <c r="C8" s="295"/>
      <c r="D8" s="295"/>
      <c r="E8" s="295"/>
      <c r="F8" s="330" t="str">
        <f>RIGHT(TEXT(C38,"dd/mm/yyyy"),4)</f>
        <v>2003</v>
      </c>
      <c r="G8" s="331">
        <f>F8+1</f>
        <v>2004</v>
      </c>
      <c r="H8" s="331">
        <f aca="true" t="shared" si="0" ref="H8:BG8">G8+1</f>
        <v>2005</v>
      </c>
      <c r="I8" s="331">
        <f t="shared" si="0"/>
        <v>2006</v>
      </c>
      <c r="J8" s="331">
        <f t="shared" si="0"/>
        <v>2007</v>
      </c>
      <c r="K8" s="331">
        <f t="shared" si="0"/>
        <v>2008</v>
      </c>
      <c r="L8" s="331">
        <f t="shared" si="0"/>
        <v>2009</v>
      </c>
      <c r="M8" s="331">
        <f t="shared" si="0"/>
        <v>2010</v>
      </c>
      <c r="N8" s="331">
        <f t="shared" si="0"/>
        <v>2011</v>
      </c>
      <c r="O8" s="331">
        <f t="shared" si="0"/>
        <v>2012</v>
      </c>
      <c r="P8" s="331">
        <f t="shared" si="0"/>
        <v>2013</v>
      </c>
      <c r="Q8" s="331">
        <f t="shared" si="0"/>
        <v>2014</v>
      </c>
      <c r="R8" s="331">
        <f t="shared" si="0"/>
        <v>2015</v>
      </c>
      <c r="S8" s="331">
        <f t="shared" si="0"/>
        <v>2016</v>
      </c>
      <c r="T8" s="331">
        <f t="shared" si="0"/>
        <v>2017</v>
      </c>
      <c r="U8" s="331">
        <f t="shared" si="0"/>
        <v>2018</v>
      </c>
      <c r="V8" s="331">
        <f t="shared" si="0"/>
        <v>2019</v>
      </c>
      <c r="W8" s="331">
        <f t="shared" si="0"/>
        <v>2020</v>
      </c>
      <c r="X8" s="331">
        <f t="shared" si="0"/>
        <v>2021</v>
      </c>
      <c r="Y8" s="331">
        <f t="shared" si="0"/>
        <v>2022</v>
      </c>
      <c r="Z8" s="331">
        <f t="shared" si="0"/>
        <v>2023</v>
      </c>
      <c r="AA8" s="331">
        <f t="shared" si="0"/>
        <v>2024</v>
      </c>
      <c r="AB8" s="331">
        <f t="shared" si="0"/>
        <v>2025</v>
      </c>
      <c r="AC8" s="331">
        <f t="shared" si="0"/>
        <v>2026</v>
      </c>
      <c r="AD8" s="331">
        <f t="shared" si="0"/>
        <v>2027</v>
      </c>
      <c r="AE8" s="331">
        <f t="shared" si="0"/>
        <v>2028</v>
      </c>
      <c r="AF8" s="331">
        <f t="shared" si="0"/>
        <v>2029</v>
      </c>
      <c r="AG8" s="331">
        <f t="shared" si="0"/>
        <v>2030</v>
      </c>
      <c r="AH8" s="331">
        <f t="shared" si="0"/>
        <v>2031</v>
      </c>
      <c r="AI8" s="331">
        <f t="shared" si="0"/>
        <v>2032</v>
      </c>
      <c r="AJ8" s="331">
        <f t="shared" si="0"/>
        <v>2033</v>
      </c>
      <c r="AK8" s="331">
        <f t="shared" si="0"/>
        <v>2034</v>
      </c>
      <c r="AL8" s="331">
        <f t="shared" si="0"/>
        <v>2035</v>
      </c>
      <c r="AM8" s="331">
        <f t="shared" si="0"/>
        <v>2036</v>
      </c>
      <c r="AN8" s="331">
        <f t="shared" si="0"/>
        <v>2037</v>
      </c>
      <c r="AO8" s="331">
        <f t="shared" si="0"/>
        <v>2038</v>
      </c>
      <c r="AP8" s="331">
        <f t="shared" si="0"/>
        <v>2039</v>
      </c>
      <c r="AQ8" s="331">
        <f t="shared" si="0"/>
        <v>2040</v>
      </c>
      <c r="AR8" s="331">
        <f t="shared" si="0"/>
        <v>2041</v>
      </c>
      <c r="AS8" s="331">
        <f t="shared" si="0"/>
        <v>2042</v>
      </c>
      <c r="AT8" s="331">
        <f t="shared" si="0"/>
        <v>2043</v>
      </c>
      <c r="AU8" s="331">
        <f t="shared" si="0"/>
        <v>2044</v>
      </c>
      <c r="AV8" s="331">
        <f t="shared" si="0"/>
        <v>2045</v>
      </c>
      <c r="AW8" s="331">
        <f t="shared" si="0"/>
        <v>2046</v>
      </c>
      <c r="AX8" s="331">
        <f t="shared" si="0"/>
        <v>2047</v>
      </c>
      <c r="AY8" s="331">
        <f t="shared" si="0"/>
        <v>2048</v>
      </c>
      <c r="AZ8" s="331">
        <f t="shared" si="0"/>
        <v>2049</v>
      </c>
      <c r="BA8" s="331">
        <f t="shared" si="0"/>
        <v>2050</v>
      </c>
      <c r="BB8" s="331">
        <f t="shared" si="0"/>
        <v>2051</v>
      </c>
      <c r="BC8" s="331">
        <f t="shared" si="0"/>
        <v>2052</v>
      </c>
      <c r="BD8" s="331">
        <f t="shared" si="0"/>
        <v>2053</v>
      </c>
      <c r="BE8" s="331">
        <f t="shared" si="0"/>
        <v>2054</v>
      </c>
      <c r="BF8" s="331">
        <f t="shared" si="0"/>
        <v>2055</v>
      </c>
      <c r="BG8" s="331">
        <f t="shared" si="0"/>
        <v>2056</v>
      </c>
      <c r="BH8" s="331">
        <f>BG8+1</f>
        <v>2057</v>
      </c>
    </row>
    <row r="9" spans="2:60" ht="12.75">
      <c r="B9" s="371"/>
      <c r="C9" s="325" t="s">
        <v>64</v>
      </c>
      <c r="D9" s="326"/>
      <c r="E9" s="211"/>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row>
    <row r="10" spans="2:60" ht="12.75">
      <c r="B10" s="371" t="s">
        <v>567</v>
      </c>
      <c r="C10" s="325"/>
      <c r="D10" s="326" t="s">
        <v>70</v>
      </c>
      <c r="E10" s="211">
        <f aca="true" t="shared" si="1" ref="E10:E16">SUM(F10:BH10)</f>
        <v>8274983.668658253</v>
      </c>
      <c r="F10" s="195">
        <v>8274983.668658253</v>
      </c>
      <c r="G10" s="195">
        <v>0</v>
      </c>
      <c r="H10" s="195">
        <v>0</v>
      </c>
      <c r="I10" s="195">
        <v>0</v>
      </c>
      <c r="J10" s="195">
        <v>0</v>
      </c>
      <c r="K10" s="195">
        <v>0</v>
      </c>
      <c r="L10" s="195">
        <v>0</v>
      </c>
      <c r="M10" s="195">
        <v>0</v>
      </c>
      <c r="N10" s="195">
        <v>0</v>
      </c>
      <c r="O10" s="195">
        <v>0</v>
      </c>
      <c r="P10" s="195">
        <v>0</v>
      </c>
      <c r="Q10" s="195">
        <v>0</v>
      </c>
      <c r="R10" s="195">
        <v>0</v>
      </c>
      <c r="S10" s="195">
        <v>0</v>
      </c>
      <c r="T10" s="195">
        <v>0</v>
      </c>
      <c r="U10" s="195">
        <v>0</v>
      </c>
      <c r="V10" s="195">
        <v>0</v>
      </c>
      <c r="W10" s="195">
        <v>0</v>
      </c>
      <c r="X10" s="195">
        <v>0</v>
      </c>
      <c r="Y10" s="195">
        <v>0</v>
      </c>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row>
    <row r="11" spans="2:60" ht="12.75">
      <c r="B11" s="371" t="s">
        <v>568</v>
      </c>
      <c r="C11" s="325"/>
      <c r="D11" s="326" t="s">
        <v>168</v>
      </c>
      <c r="E11" s="211">
        <f t="shared" si="1"/>
        <v>705880.0528823463</v>
      </c>
      <c r="F11" s="195">
        <v>345205.67905188585</v>
      </c>
      <c r="G11" s="195">
        <v>7692.908557671276</v>
      </c>
      <c r="H11" s="195">
        <v>7864.34502487898</v>
      </c>
      <c r="I11" s="195">
        <v>8039.601953758409</v>
      </c>
      <c r="J11" s="195">
        <v>8218.764483297915</v>
      </c>
      <c r="K11" s="195">
        <v>8401.91964980821</v>
      </c>
      <c r="L11" s="195">
        <v>8589.156429204184</v>
      </c>
      <c r="M11" s="195">
        <v>8780.565780228999</v>
      </c>
      <c r="N11" s="195">
        <v>8976.240688641405</v>
      </c>
      <c r="O11" s="195">
        <v>9176.27621238778</v>
      </c>
      <c r="P11" s="195">
        <v>9380.769527780842</v>
      </c>
      <c r="Q11" s="195">
        <v>9589.81997670744</v>
      </c>
      <c r="R11" s="195">
        <v>9803.529114888364</v>
      </c>
      <c r="S11" s="195">
        <v>10022.000761213652</v>
      </c>
      <c r="T11" s="195">
        <v>10245.341048177299</v>
      </c>
      <c r="U11" s="195">
        <v>10473.658473435931</v>
      </c>
      <c r="V11" s="195">
        <v>10707.063952516452</v>
      </c>
      <c r="W11" s="195">
        <v>10945.670872698283</v>
      </c>
      <c r="X11" s="195">
        <v>79799.38013655948</v>
      </c>
      <c r="Y11" s="195">
        <v>123967.36118660565</v>
      </c>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row>
    <row r="12" spans="2:60" ht="12.75">
      <c r="B12" s="371" t="s">
        <v>567</v>
      </c>
      <c r="C12" s="325"/>
      <c r="D12" s="326" t="s">
        <v>71</v>
      </c>
      <c r="E12" s="211">
        <f t="shared" si="1"/>
        <v>63283.4570000702</v>
      </c>
      <c r="F12" s="195">
        <v>0</v>
      </c>
      <c r="G12" s="195">
        <v>0</v>
      </c>
      <c r="H12" s="195">
        <v>0</v>
      </c>
      <c r="I12" s="195">
        <v>63283.4570000702</v>
      </c>
      <c r="J12" s="195">
        <v>0</v>
      </c>
      <c r="K12" s="195">
        <v>0</v>
      </c>
      <c r="L12" s="195">
        <v>0</v>
      </c>
      <c r="M12" s="195">
        <v>0</v>
      </c>
      <c r="N12" s="195">
        <v>0</v>
      </c>
      <c r="O12" s="195">
        <v>0</v>
      </c>
      <c r="P12" s="195">
        <v>0</v>
      </c>
      <c r="Q12" s="195">
        <v>0</v>
      </c>
      <c r="R12" s="195">
        <v>0</v>
      </c>
      <c r="S12" s="195">
        <v>0</v>
      </c>
      <c r="T12" s="195">
        <v>0</v>
      </c>
      <c r="U12" s="195">
        <v>0</v>
      </c>
      <c r="V12" s="195">
        <v>0</v>
      </c>
      <c r="W12" s="195">
        <v>0</v>
      </c>
      <c r="X12" s="195">
        <v>0</v>
      </c>
      <c r="Y12" s="195">
        <v>0</v>
      </c>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row>
    <row r="13" spans="2:60" ht="12.75">
      <c r="B13" s="371" t="s">
        <v>569</v>
      </c>
      <c r="C13" s="325"/>
      <c r="D13" s="326" t="s">
        <v>119</v>
      </c>
      <c r="E13" s="211">
        <f t="shared" si="1"/>
        <v>0</v>
      </c>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row>
    <row r="14" spans="2:60" ht="12.75">
      <c r="B14" s="371" t="s">
        <v>570</v>
      </c>
      <c r="C14" s="325"/>
      <c r="D14" s="326" t="s">
        <v>76</v>
      </c>
      <c r="E14" s="211">
        <f t="shared" si="1"/>
        <v>0</v>
      </c>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row>
    <row r="15" spans="2:60" ht="12.75">
      <c r="B15" s="371"/>
      <c r="C15" s="325"/>
      <c r="D15" s="326" t="s">
        <v>316</v>
      </c>
      <c r="E15" s="211">
        <f t="shared" si="1"/>
        <v>0</v>
      </c>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row>
    <row r="16" spans="2:60" ht="12.75">
      <c r="B16" s="371"/>
      <c r="C16" s="325"/>
      <c r="D16" s="325" t="s">
        <v>72</v>
      </c>
      <c r="E16" s="211">
        <f t="shared" si="1"/>
        <v>9044147.17854067</v>
      </c>
      <c r="F16" s="212">
        <f>SUM(F9:F15)</f>
        <v>8620189.347710138</v>
      </c>
      <c r="G16" s="212">
        <f aca="true" t="shared" si="2" ref="G16:BH16">SUM(G9:G15)</f>
        <v>7692.908557671276</v>
      </c>
      <c r="H16" s="212">
        <f t="shared" si="2"/>
        <v>7864.34502487898</v>
      </c>
      <c r="I16" s="212">
        <f t="shared" si="2"/>
        <v>71323.05895382861</v>
      </c>
      <c r="J16" s="212">
        <f t="shared" si="2"/>
        <v>8218.764483297915</v>
      </c>
      <c r="K16" s="212">
        <f t="shared" si="2"/>
        <v>8401.91964980821</v>
      </c>
      <c r="L16" s="212">
        <f t="shared" si="2"/>
        <v>8589.156429204184</v>
      </c>
      <c r="M16" s="212">
        <f t="shared" si="2"/>
        <v>8780.565780228999</v>
      </c>
      <c r="N16" s="212">
        <f t="shared" si="2"/>
        <v>8976.240688641405</v>
      </c>
      <c r="O16" s="212">
        <f t="shared" si="2"/>
        <v>9176.27621238778</v>
      </c>
      <c r="P16" s="212">
        <f t="shared" si="2"/>
        <v>9380.769527780842</v>
      </c>
      <c r="Q16" s="212">
        <f t="shared" si="2"/>
        <v>9589.81997670744</v>
      </c>
      <c r="R16" s="212">
        <f t="shared" si="2"/>
        <v>9803.529114888364</v>
      </c>
      <c r="S16" s="212">
        <f t="shared" si="2"/>
        <v>10022.000761213652</v>
      </c>
      <c r="T16" s="212">
        <f t="shared" si="2"/>
        <v>10245.341048177299</v>
      </c>
      <c r="U16" s="212">
        <f t="shared" si="2"/>
        <v>10473.658473435931</v>
      </c>
      <c r="V16" s="212">
        <f t="shared" si="2"/>
        <v>10707.063952516452</v>
      </c>
      <c r="W16" s="212">
        <f t="shared" si="2"/>
        <v>10945.670872698283</v>
      </c>
      <c r="X16" s="212">
        <f t="shared" si="2"/>
        <v>79799.38013655948</v>
      </c>
      <c r="Y16" s="212">
        <f t="shared" si="2"/>
        <v>123967.36118660565</v>
      </c>
      <c r="Z16" s="212">
        <f t="shared" si="2"/>
        <v>0</v>
      </c>
      <c r="AA16" s="212">
        <f t="shared" si="2"/>
        <v>0</v>
      </c>
      <c r="AB16" s="212">
        <f t="shared" si="2"/>
        <v>0</v>
      </c>
      <c r="AC16" s="212">
        <f t="shared" si="2"/>
        <v>0</v>
      </c>
      <c r="AD16" s="212">
        <f t="shared" si="2"/>
        <v>0</v>
      </c>
      <c r="AE16" s="212">
        <f t="shared" si="2"/>
        <v>0</v>
      </c>
      <c r="AF16" s="212">
        <f t="shared" si="2"/>
        <v>0</v>
      </c>
      <c r="AG16" s="212">
        <f t="shared" si="2"/>
        <v>0</v>
      </c>
      <c r="AH16" s="212">
        <f t="shared" si="2"/>
        <v>0</v>
      </c>
      <c r="AI16" s="212">
        <f t="shared" si="2"/>
        <v>0</v>
      </c>
      <c r="AJ16" s="212">
        <f t="shared" si="2"/>
        <v>0</v>
      </c>
      <c r="AK16" s="212">
        <f t="shared" si="2"/>
        <v>0</v>
      </c>
      <c r="AL16" s="212">
        <f t="shared" si="2"/>
        <v>0</v>
      </c>
      <c r="AM16" s="212">
        <f t="shared" si="2"/>
        <v>0</v>
      </c>
      <c r="AN16" s="212">
        <f t="shared" si="2"/>
        <v>0</v>
      </c>
      <c r="AO16" s="212">
        <f t="shared" si="2"/>
        <v>0</v>
      </c>
      <c r="AP16" s="212">
        <f t="shared" si="2"/>
        <v>0</v>
      </c>
      <c r="AQ16" s="212">
        <f t="shared" si="2"/>
        <v>0</v>
      </c>
      <c r="AR16" s="212">
        <f t="shared" si="2"/>
        <v>0</v>
      </c>
      <c r="AS16" s="212">
        <f t="shared" si="2"/>
        <v>0</v>
      </c>
      <c r="AT16" s="212">
        <f t="shared" si="2"/>
        <v>0</v>
      </c>
      <c r="AU16" s="212">
        <f t="shared" si="2"/>
        <v>0</v>
      </c>
      <c r="AV16" s="212">
        <f t="shared" si="2"/>
        <v>0</v>
      </c>
      <c r="AW16" s="212">
        <f t="shared" si="2"/>
        <v>0</v>
      </c>
      <c r="AX16" s="212">
        <f t="shared" si="2"/>
        <v>0</v>
      </c>
      <c r="AY16" s="212">
        <f t="shared" si="2"/>
        <v>0</v>
      </c>
      <c r="AZ16" s="212">
        <f t="shared" si="2"/>
        <v>0</v>
      </c>
      <c r="BA16" s="212">
        <f t="shared" si="2"/>
        <v>0</v>
      </c>
      <c r="BB16" s="212">
        <f t="shared" si="2"/>
        <v>0</v>
      </c>
      <c r="BC16" s="212">
        <f t="shared" si="2"/>
        <v>0</v>
      </c>
      <c r="BD16" s="212">
        <f t="shared" si="2"/>
        <v>0</v>
      </c>
      <c r="BE16" s="212">
        <f t="shared" si="2"/>
        <v>0</v>
      </c>
      <c r="BF16" s="212">
        <f t="shared" si="2"/>
        <v>0</v>
      </c>
      <c r="BG16" s="212">
        <f t="shared" si="2"/>
        <v>0</v>
      </c>
      <c r="BH16" s="212">
        <f t="shared" si="2"/>
        <v>0</v>
      </c>
    </row>
    <row r="17" spans="2:60" ht="12.75">
      <c r="B17" s="371"/>
      <c r="C17" s="325" t="s">
        <v>164</v>
      </c>
      <c r="D17" s="325"/>
      <c r="E17" s="211"/>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row>
    <row r="18" spans="2:60" ht="25.5">
      <c r="B18" s="371" t="s">
        <v>571</v>
      </c>
      <c r="C18" s="325"/>
      <c r="D18" s="326" t="s">
        <v>548</v>
      </c>
      <c r="E18" s="211">
        <f aca="true" t="shared" si="3" ref="E18:E23">SUM(F18:BH18)</f>
        <v>0</v>
      </c>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row>
    <row r="19" spans="2:60" ht="12.75">
      <c r="B19" s="371" t="s">
        <v>572</v>
      </c>
      <c r="C19" s="325"/>
      <c r="D19" s="326" t="s">
        <v>71</v>
      </c>
      <c r="E19" s="211">
        <f t="shared" si="3"/>
        <v>0</v>
      </c>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row>
    <row r="20" spans="2:60" ht="12.75">
      <c r="B20" s="371" t="s">
        <v>571</v>
      </c>
      <c r="C20" s="325"/>
      <c r="D20" s="326" t="s">
        <v>119</v>
      </c>
      <c r="E20" s="211">
        <f t="shared" si="3"/>
        <v>0</v>
      </c>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row>
    <row r="21" spans="2:60" ht="12.75">
      <c r="B21" s="371" t="s">
        <v>571</v>
      </c>
      <c r="C21" s="325"/>
      <c r="D21" s="326" t="s">
        <v>76</v>
      </c>
      <c r="E21" s="211">
        <f t="shared" si="3"/>
        <v>0</v>
      </c>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row>
    <row r="22" spans="2:60" ht="12.75">
      <c r="B22" s="371"/>
      <c r="C22" s="325"/>
      <c r="D22" s="326" t="s">
        <v>316</v>
      </c>
      <c r="E22" s="211">
        <f t="shared" si="3"/>
        <v>0</v>
      </c>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row>
    <row r="23" spans="2:60" ht="12.75">
      <c r="B23" s="371"/>
      <c r="C23" s="325"/>
      <c r="D23" s="325" t="s">
        <v>72</v>
      </c>
      <c r="E23" s="211">
        <f t="shared" si="3"/>
        <v>0</v>
      </c>
      <c r="F23" s="212">
        <f>SUM(F18:F22)</f>
        <v>0</v>
      </c>
      <c r="G23" s="212">
        <f aca="true" t="shared" si="4" ref="G23:BH23">SUM(G18:G22)</f>
        <v>0</v>
      </c>
      <c r="H23" s="212">
        <f t="shared" si="4"/>
        <v>0</v>
      </c>
      <c r="I23" s="212">
        <f t="shared" si="4"/>
        <v>0</v>
      </c>
      <c r="J23" s="212">
        <f t="shared" si="4"/>
        <v>0</v>
      </c>
      <c r="K23" s="212">
        <f t="shared" si="4"/>
        <v>0</v>
      </c>
      <c r="L23" s="212">
        <f t="shared" si="4"/>
        <v>0</v>
      </c>
      <c r="M23" s="212">
        <f t="shared" si="4"/>
        <v>0</v>
      </c>
      <c r="N23" s="212">
        <f t="shared" si="4"/>
        <v>0</v>
      </c>
      <c r="O23" s="212">
        <f t="shared" si="4"/>
        <v>0</v>
      </c>
      <c r="P23" s="212">
        <f t="shared" si="4"/>
        <v>0</v>
      </c>
      <c r="Q23" s="212">
        <f t="shared" si="4"/>
        <v>0</v>
      </c>
      <c r="R23" s="212">
        <f t="shared" si="4"/>
        <v>0</v>
      </c>
      <c r="S23" s="212">
        <f t="shared" si="4"/>
        <v>0</v>
      </c>
      <c r="T23" s="212">
        <f t="shared" si="4"/>
        <v>0</v>
      </c>
      <c r="U23" s="212">
        <f t="shared" si="4"/>
        <v>0</v>
      </c>
      <c r="V23" s="212">
        <f t="shared" si="4"/>
        <v>0</v>
      </c>
      <c r="W23" s="212">
        <f t="shared" si="4"/>
        <v>0</v>
      </c>
      <c r="X23" s="212">
        <f t="shared" si="4"/>
        <v>0</v>
      </c>
      <c r="Y23" s="212">
        <f t="shared" si="4"/>
        <v>0</v>
      </c>
      <c r="Z23" s="212">
        <f t="shared" si="4"/>
        <v>0</v>
      </c>
      <c r="AA23" s="212">
        <f t="shared" si="4"/>
        <v>0</v>
      </c>
      <c r="AB23" s="212">
        <f t="shared" si="4"/>
        <v>0</v>
      </c>
      <c r="AC23" s="212">
        <f t="shared" si="4"/>
        <v>0</v>
      </c>
      <c r="AD23" s="212">
        <f t="shared" si="4"/>
        <v>0</v>
      </c>
      <c r="AE23" s="212">
        <f t="shared" si="4"/>
        <v>0</v>
      </c>
      <c r="AF23" s="212">
        <f t="shared" si="4"/>
        <v>0</v>
      </c>
      <c r="AG23" s="212">
        <f t="shared" si="4"/>
        <v>0</v>
      </c>
      <c r="AH23" s="212">
        <f t="shared" si="4"/>
        <v>0</v>
      </c>
      <c r="AI23" s="212">
        <f t="shared" si="4"/>
        <v>0</v>
      </c>
      <c r="AJ23" s="212">
        <f t="shared" si="4"/>
        <v>0</v>
      </c>
      <c r="AK23" s="212">
        <f t="shared" si="4"/>
        <v>0</v>
      </c>
      <c r="AL23" s="212">
        <f t="shared" si="4"/>
        <v>0</v>
      </c>
      <c r="AM23" s="212">
        <f t="shared" si="4"/>
        <v>0</v>
      </c>
      <c r="AN23" s="212">
        <f t="shared" si="4"/>
        <v>0</v>
      </c>
      <c r="AO23" s="212">
        <f t="shared" si="4"/>
        <v>0</v>
      </c>
      <c r="AP23" s="212">
        <f t="shared" si="4"/>
        <v>0</v>
      </c>
      <c r="AQ23" s="212">
        <f t="shared" si="4"/>
        <v>0</v>
      </c>
      <c r="AR23" s="212">
        <f t="shared" si="4"/>
        <v>0</v>
      </c>
      <c r="AS23" s="212">
        <f t="shared" si="4"/>
        <v>0</v>
      </c>
      <c r="AT23" s="212">
        <f t="shared" si="4"/>
        <v>0</v>
      </c>
      <c r="AU23" s="212">
        <f t="shared" si="4"/>
        <v>0</v>
      </c>
      <c r="AV23" s="212">
        <f t="shared" si="4"/>
        <v>0</v>
      </c>
      <c r="AW23" s="212">
        <f t="shared" si="4"/>
        <v>0</v>
      </c>
      <c r="AX23" s="212">
        <f t="shared" si="4"/>
        <v>0</v>
      </c>
      <c r="AY23" s="212">
        <f t="shared" si="4"/>
        <v>0</v>
      </c>
      <c r="AZ23" s="212">
        <f t="shared" si="4"/>
        <v>0</v>
      </c>
      <c r="BA23" s="212">
        <f t="shared" si="4"/>
        <v>0</v>
      </c>
      <c r="BB23" s="212">
        <f t="shared" si="4"/>
        <v>0</v>
      </c>
      <c r="BC23" s="212">
        <f t="shared" si="4"/>
        <v>0</v>
      </c>
      <c r="BD23" s="212">
        <f t="shared" si="4"/>
        <v>0</v>
      </c>
      <c r="BE23" s="212">
        <f t="shared" si="4"/>
        <v>0</v>
      </c>
      <c r="BF23" s="212">
        <f t="shared" si="4"/>
        <v>0</v>
      </c>
      <c r="BG23" s="212">
        <f t="shared" si="4"/>
        <v>0</v>
      </c>
      <c r="BH23" s="212">
        <f t="shared" si="4"/>
        <v>0</v>
      </c>
    </row>
    <row r="24" spans="2:60" s="372" customFormat="1" ht="12.75">
      <c r="B24" s="371"/>
      <c r="C24" s="325"/>
      <c r="D24" s="325" t="s">
        <v>92</v>
      </c>
      <c r="E24" s="212">
        <f aca="true" t="shared" si="5" ref="E24:AJ24">E16+E23</f>
        <v>9044147.17854067</v>
      </c>
      <c r="F24" s="212">
        <f t="shared" si="5"/>
        <v>8620189.347710138</v>
      </c>
      <c r="G24" s="212">
        <f t="shared" si="5"/>
        <v>7692.908557671276</v>
      </c>
      <c r="H24" s="212">
        <f t="shared" si="5"/>
        <v>7864.34502487898</v>
      </c>
      <c r="I24" s="212">
        <f t="shared" si="5"/>
        <v>71323.05895382861</v>
      </c>
      <c r="J24" s="212">
        <f t="shared" si="5"/>
        <v>8218.764483297915</v>
      </c>
      <c r="K24" s="212">
        <f t="shared" si="5"/>
        <v>8401.91964980821</v>
      </c>
      <c r="L24" s="212">
        <f t="shared" si="5"/>
        <v>8589.156429204184</v>
      </c>
      <c r="M24" s="212">
        <f t="shared" si="5"/>
        <v>8780.565780228999</v>
      </c>
      <c r="N24" s="212">
        <f t="shared" si="5"/>
        <v>8976.240688641405</v>
      </c>
      <c r="O24" s="212">
        <f t="shared" si="5"/>
        <v>9176.27621238778</v>
      </c>
      <c r="P24" s="212">
        <f t="shared" si="5"/>
        <v>9380.769527780842</v>
      </c>
      <c r="Q24" s="212">
        <f t="shared" si="5"/>
        <v>9589.81997670744</v>
      </c>
      <c r="R24" s="212">
        <f t="shared" si="5"/>
        <v>9803.529114888364</v>
      </c>
      <c r="S24" s="212">
        <f t="shared" si="5"/>
        <v>10022.000761213652</v>
      </c>
      <c r="T24" s="212">
        <f t="shared" si="5"/>
        <v>10245.341048177299</v>
      </c>
      <c r="U24" s="212">
        <f t="shared" si="5"/>
        <v>10473.658473435931</v>
      </c>
      <c r="V24" s="212">
        <f t="shared" si="5"/>
        <v>10707.063952516452</v>
      </c>
      <c r="W24" s="212">
        <f t="shared" si="5"/>
        <v>10945.670872698283</v>
      </c>
      <c r="X24" s="212">
        <f t="shared" si="5"/>
        <v>79799.38013655948</v>
      </c>
      <c r="Y24" s="212">
        <f t="shared" si="5"/>
        <v>123967.36118660565</v>
      </c>
      <c r="Z24" s="212">
        <f t="shared" si="5"/>
        <v>0</v>
      </c>
      <c r="AA24" s="212">
        <f t="shared" si="5"/>
        <v>0</v>
      </c>
      <c r="AB24" s="212">
        <f t="shared" si="5"/>
        <v>0</v>
      </c>
      <c r="AC24" s="212">
        <f t="shared" si="5"/>
        <v>0</v>
      </c>
      <c r="AD24" s="212">
        <f t="shared" si="5"/>
        <v>0</v>
      </c>
      <c r="AE24" s="212">
        <f t="shared" si="5"/>
        <v>0</v>
      </c>
      <c r="AF24" s="212">
        <f t="shared" si="5"/>
        <v>0</v>
      </c>
      <c r="AG24" s="212">
        <f t="shared" si="5"/>
        <v>0</v>
      </c>
      <c r="AH24" s="212">
        <f t="shared" si="5"/>
        <v>0</v>
      </c>
      <c r="AI24" s="212">
        <f t="shared" si="5"/>
        <v>0</v>
      </c>
      <c r="AJ24" s="212">
        <f t="shared" si="5"/>
        <v>0</v>
      </c>
      <c r="AK24" s="212">
        <f aca="true" t="shared" si="6" ref="AK24:BH24">AK16+AK23</f>
        <v>0</v>
      </c>
      <c r="AL24" s="212">
        <f t="shared" si="6"/>
        <v>0</v>
      </c>
      <c r="AM24" s="212">
        <f t="shared" si="6"/>
        <v>0</v>
      </c>
      <c r="AN24" s="212">
        <f t="shared" si="6"/>
        <v>0</v>
      </c>
      <c r="AO24" s="212">
        <f t="shared" si="6"/>
        <v>0</v>
      </c>
      <c r="AP24" s="212">
        <f t="shared" si="6"/>
        <v>0</v>
      </c>
      <c r="AQ24" s="212">
        <f t="shared" si="6"/>
        <v>0</v>
      </c>
      <c r="AR24" s="212">
        <f t="shared" si="6"/>
        <v>0</v>
      </c>
      <c r="AS24" s="212">
        <f t="shared" si="6"/>
        <v>0</v>
      </c>
      <c r="AT24" s="212">
        <f t="shared" si="6"/>
        <v>0</v>
      </c>
      <c r="AU24" s="212">
        <f t="shared" si="6"/>
        <v>0</v>
      </c>
      <c r="AV24" s="212">
        <f t="shared" si="6"/>
        <v>0</v>
      </c>
      <c r="AW24" s="212">
        <f t="shared" si="6"/>
        <v>0</v>
      </c>
      <c r="AX24" s="212">
        <f t="shared" si="6"/>
        <v>0</v>
      </c>
      <c r="AY24" s="212">
        <f t="shared" si="6"/>
        <v>0</v>
      </c>
      <c r="AZ24" s="212">
        <f t="shared" si="6"/>
        <v>0</v>
      </c>
      <c r="BA24" s="212">
        <f t="shared" si="6"/>
        <v>0</v>
      </c>
      <c r="BB24" s="212">
        <f t="shared" si="6"/>
        <v>0</v>
      </c>
      <c r="BC24" s="212">
        <f t="shared" si="6"/>
        <v>0</v>
      </c>
      <c r="BD24" s="212">
        <f t="shared" si="6"/>
        <v>0</v>
      </c>
      <c r="BE24" s="212">
        <f t="shared" si="6"/>
        <v>0</v>
      </c>
      <c r="BF24" s="212">
        <f t="shared" si="6"/>
        <v>0</v>
      </c>
      <c r="BG24" s="212">
        <f t="shared" si="6"/>
        <v>0</v>
      </c>
      <c r="BH24" s="212">
        <f t="shared" si="6"/>
        <v>0</v>
      </c>
    </row>
    <row r="25" spans="2:60" ht="12.75">
      <c r="B25" s="371"/>
      <c r="C25" s="325" t="s">
        <v>205</v>
      </c>
      <c r="D25" s="325"/>
      <c r="E25" s="211"/>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0"/>
    </row>
    <row r="26" spans="2:60" ht="12.75">
      <c r="B26" s="371" t="s">
        <v>573</v>
      </c>
      <c r="C26" s="325"/>
      <c r="D26" s="327" t="s">
        <v>113</v>
      </c>
      <c r="E26" s="211">
        <f aca="true" t="shared" si="7" ref="E26:E32">SUM(F26:BH26)</f>
        <v>48305065.541328706</v>
      </c>
      <c r="F26" s="195">
        <v>0</v>
      </c>
      <c r="G26" s="195">
        <v>1088848.4913287137</v>
      </c>
      <c r="H26" s="195">
        <v>1118158.46</v>
      </c>
      <c r="I26" s="195">
        <v>1315000</v>
      </c>
      <c r="J26" s="195">
        <v>1340999.96</v>
      </c>
      <c r="K26" s="195">
        <v>1096384.3399999999</v>
      </c>
      <c r="L26" s="195">
        <v>670340.37</v>
      </c>
      <c r="M26" s="195">
        <v>2329738.78</v>
      </c>
      <c r="N26" s="195">
        <v>2954211.01</v>
      </c>
      <c r="O26" s="195">
        <v>2816628.37</v>
      </c>
      <c r="P26" s="195">
        <v>2852212.66</v>
      </c>
      <c r="Q26" s="195">
        <v>3217333.25</v>
      </c>
      <c r="R26" s="195">
        <v>2891761.74</v>
      </c>
      <c r="S26" s="195">
        <v>2399505.82</v>
      </c>
      <c r="T26" s="195">
        <v>2211599.84</v>
      </c>
      <c r="U26" s="195">
        <v>2780628.56</v>
      </c>
      <c r="V26" s="195">
        <v>3345178.13</v>
      </c>
      <c r="W26" s="195">
        <v>3881720.59</v>
      </c>
      <c r="X26" s="195">
        <v>4794793.41</v>
      </c>
      <c r="Y26" s="195">
        <v>5200021.76</v>
      </c>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row>
    <row r="27" spans="2:62" ht="12.75">
      <c r="B27" s="371" t="s">
        <v>573</v>
      </c>
      <c r="C27" s="325"/>
      <c r="D27" s="327" t="s">
        <v>114</v>
      </c>
      <c r="E27" s="211">
        <f t="shared" si="7"/>
        <v>-7499728.983436376</v>
      </c>
      <c r="F27" s="195">
        <v>0</v>
      </c>
      <c r="G27" s="195">
        <v>-847319.5830069301</v>
      </c>
      <c r="H27" s="195">
        <v>-870128</v>
      </c>
      <c r="I27" s="195">
        <v>-951016</v>
      </c>
      <c r="J27" s="195">
        <v>-1063257</v>
      </c>
      <c r="K27" s="195">
        <v>-1306189</v>
      </c>
      <c r="L27" s="195">
        <v>-1286476</v>
      </c>
      <c r="M27" s="195">
        <v>-332559.1822962314</v>
      </c>
      <c r="N27" s="195">
        <v>-43971.50569675723</v>
      </c>
      <c r="O27" s="195">
        <v>-44738.3768624014</v>
      </c>
      <c r="P27" s="195">
        <v>-45782.951796669586</v>
      </c>
      <c r="Q27" s="195">
        <v>-46483.34794040316</v>
      </c>
      <c r="R27" s="195">
        <v>-47184.48729184926</v>
      </c>
      <c r="S27" s="195">
        <v>-47787.02892199825</v>
      </c>
      <c r="T27" s="195">
        <v>-48718.2296231376</v>
      </c>
      <c r="U27" s="195">
        <v>-56507.42</v>
      </c>
      <c r="V27" s="195">
        <v>-105924.02</v>
      </c>
      <c r="W27" s="195">
        <v>-106055.6</v>
      </c>
      <c r="X27" s="195">
        <v>-141156.95</v>
      </c>
      <c r="Y27" s="195">
        <v>-108474.3</v>
      </c>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J27" s="319"/>
    </row>
    <row r="28" spans="2:60" ht="12.75">
      <c r="B28" s="371" t="s">
        <v>574</v>
      </c>
      <c r="C28" s="325"/>
      <c r="D28" s="327" t="s">
        <v>115</v>
      </c>
      <c r="E28" s="211">
        <f t="shared" si="7"/>
        <v>-9288644.357849615</v>
      </c>
      <c r="F28" s="195">
        <v>0</v>
      </c>
      <c r="G28" s="195">
        <v>0</v>
      </c>
      <c r="H28" s="195">
        <v>0</v>
      </c>
      <c r="I28" s="195">
        <v>0</v>
      </c>
      <c r="J28" s="195">
        <v>0</v>
      </c>
      <c r="K28" s="195">
        <v>0</v>
      </c>
      <c r="L28" s="195">
        <v>0</v>
      </c>
      <c r="M28" s="195">
        <v>0</v>
      </c>
      <c r="N28" s="195">
        <v>-233400.62914925703</v>
      </c>
      <c r="O28" s="195">
        <v>-674241.5019412796</v>
      </c>
      <c r="P28" s="195">
        <v>-684003.4164609992</v>
      </c>
      <c r="Q28" s="195">
        <v>-785729.474617879</v>
      </c>
      <c r="R28" s="195">
        <v>-688207.3688124453</v>
      </c>
      <c r="S28" s="195">
        <v>-548449.8303234006</v>
      </c>
      <c r="T28" s="195">
        <v>-477637.0831130587</v>
      </c>
      <c r="U28" s="195">
        <v>-677279.43</v>
      </c>
      <c r="V28" s="195">
        <v>-825711.6209999999</v>
      </c>
      <c r="W28" s="195">
        <v>-996378.2738164638</v>
      </c>
      <c r="X28" s="195">
        <v>-1257473.611614832</v>
      </c>
      <c r="Y28" s="195">
        <v>-1440132.1169999999</v>
      </c>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row>
    <row r="29" spans="2:60" ht="12.75">
      <c r="B29" s="371"/>
      <c r="C29" s="325"/>
      <c r="D29" s="326" t="s">
        <v>324</v>
      </c>
      <c r="E29" s="211">
        <f t="shared" si="7"/>
        <v>0</v>
      </c>
      <c r="F29" s="195">
        <v>0</v>
      </c>
      <c r="G29" s="195">
        <v>0</v>
      </c>
      <c r="H29" s="195">
        <v>0</v>
      </c>
      <c r="I29" s="195">
        <v>0</v>
      </c>
      <c r="J29" s="195">
        <v>0</v>
      </c>
      <c r="K29" s="195">
        <v>0</v>
      </c>
      <c r="L29" s="195">
        <v>0</v>
      </c>
      <c r="M29" s="195">
        <v>0</v>
      </c>
      <c r="N29" s="195">
        <v>0</v>
      </c>
      <c r="O29" s="195">
        <v>0</v>
      </c>
      <c r="P29" s="195">
        <v>0</v>
      </c>
      <c r="Q29" s="195">
        <v>0</v>
      </c>
      <c r="R29" s="195">
        <v>0</v>
      </c>
      <c r="S29" s="195">
        <v>0</v>
      </c>
      <c r="T29" s="195">
        <v>0</v>
      </c>
      <c r="U29" s="195">
        <v>0</v>
      </c>
      <c r="V29" s="195">
        <v>0</v>
      </c>
      <c r="W29" s="195">
        <v>0</v>
      </c>
      <c r="X29" s="195">
        <v>0</v>
      </c>
      <c r="Y29" s="195">
        <v>0</v>
      </c>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row>
    <row r="30" spans="2:60" ht="12.75">
      <c r="B30" s="371" t="s">
        <v>575</v>
      </c>
      <c r="C30" s="325"/>
      <c r="D30" s="327" t="s">
        <v>166</v>
      </c>
      <c r="E30" s="211">
        <f t="shared" si="7"/>
        <v>-23178425.0743844</v>
      </c>
      <c r="F30" s="195">
        <v>0</v>
      </c>
      <c r="G30" s="195">
        <v>-767101.4353139905</v>
      </c>
      <c r="H30" s="195">
        <v>-809345.1170659821</v>
      </c>
      <c r="I30" s="195">
        <v>-874210.2044997604</v>
      </c>
      <c r="J30" s="195">
        <v>-951767.6699468977</v>
      </c>
      <c r="K30" s="195">
        <v>-1032757.9945889201</v>
      </c>
      <c r="L30" s="195">
        <v>-1086584.2052743146</v>
      </c>
      <c r="M30" s="195">
        <v>-1251788.558254149</v>
      </c>
      <c r="N30" s="195">
        <v>-1157939.4786865932</v>
      </c>
      <c r="O30" s="195">
        <v>-935426.3584139701</v>
      </c>
      <c r="P30" s="195">
        <v>-853608.4124392609</v>
      </c>
      <c r="Q30" s="195">
        <v>-719245.102822275</v>
      </c>
      <c r="R30" s="195">
        <v>-544494.4589832461</v>
      </c>
      <c r="S30" s="195">
        <v>-406606.77573207754</v>
      </c>
      <c r="T30" s="195">
        <v>-305000.34356135904</v>
      </c>
      <c r="U30" s="195">
        <v>-197065.6996602559</v>
      </c>
      <c r="V30" s="195">
        <v>-1458618.3515726393</v>
      </c>
      <c r="W30" s="195">
        <v>-2779286.7161835358</v>
      </c>
      <c r="X30" s="195">
        <v>-3396162.8483851682</v>
      </c>
      <c r="Y30" s="195">
        <v>-3651415.3430000003</v>
      </c>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row>
    <row r="31" spans="2:60" ht="12.75">
      <c r="B31" s="371"/>
      <c r="C31" s="325"/>
      <c r="D31" s="325" t="s">
        <v>167</v>
      </c>
      <c r="E31" s="211">
        <f t="shared" si="7"/>
        <v>8338267.125658325</v>
      </c>
      <c r="F31" s="212">
        <f aca="true" t="shared" si="8" ref="F31:AK31">SUM(F26:F30)</f>
        <v>0</v>
      </c>
      <c r="G31" s="212">
        <f t="shared" si="8"/>
        <v>-525572.5269922068</v>
      </c>
      <c r="H31" s="212">
        <f t="shared" si="8"/>
        <v>-561314.6570659821</v>
      </c>
      <c r="I31" s="212">
        <f t="shared" si="8"/>
        <v>-510226.2044997604</v>
      </c>
      <c r="J31" s="212">
        <f t="shared" si="8"/>
        <v>-674024.7099468977</v>
      </c>
      <c r="K31" s="212">
        <f t="shared" si="8"/>
        <v>-1242562.6545889203</v>
      </c>
      <c r="L31" s="212">
        <f t="shared" si="8"/>
        <v>-1702719.8352743145</v>
      </c>
      <c r="M31" s="212">
        <f t="shared" si="8"/>
        <v>745391.0394496194</v>
      </c>
      <c r="N31" s="212">
        <f t="shared" si="8"/>
        <v>1518899.396467392</v>
      </c>
      <c r="O31" s="212">
        <f t="shared" si="8"/>
        <v>1162222.132782349</v>
      </c>
      <c r="P31" s="212">
        <f t="shared" si="8"/>
        <v>1268817.8793030705</v>
      </c>
      <c r="Q31" s="212">
        <f t="shared" si="8"/>
        <v>1665875.3246194432</v>
      </c>
      <c r="R31" s="212">
        <f t="shared" si="8"/>
        <v>1611875.4249124592</v>
      </c>
      <c r="S31" s="212">
        <f t="shared" si="8"/>
        <v>1396662.1850225236</v>
      </c>
      <c r="T31" s="212">
        <f t="shared" si="8"/>
        <v>1380244.1837024447</v>
      </c>
      <c r="U31" s="212">
        <f t="shared" si="8"/>
        <v>1849776.0103397442</v>
      </c>
      <c r="V31" s="212">
        <f t="shared" si="8"/>
        <v>954924.1374273608</v>
      </c>
      <c r="W31" s="212">
        <f t="shared" si="8"/>
        <v>0</v>
      </c>
      <c r="X31" s="212">
        <f t="shared" si="8"/>
        <v>0</v>
      </c>
      <c r="Y31" s="212">
        <f t="shared" si="8"/>
        <v>0</v>
      </c>
      <c r="Z31" s="212">
        <f t="shared" si="8"/>
        <v>0</v>
      </c>
      <c r="AA31" s="212">
        <f t="shared" si="8"/>
        <v>0</v>
      </c>
      <c r="AB31" s="212">
        <f t="shared" si="8"/>
        <v>0</v>
      </c>
      <c r="AC31" s="212">
        <f t="shared" si="8"/>
        <v>0</v>
      </c>
      <c r="AD31" s="212">
        <f t="shared" si="8"/>
        <v>0</v>
      </c>
      <c r="AE31" s="212">
        <f t="shared" si="8"/>
        <v>0</v>
      </c>
      <c r="AF31" s="212">
        <f t="shared" si="8"/>
        <v>0</v>
      </c>
      <c r="AG31" s="212">
        <f t="shared" si="8"/>
        <v>0</v>
      </c>
      <c r="AH31" s="212">
        <f t="shared" si="8"/>
        <v>0</v>
      </c>
      <c r="AI31" s="212">
        <f t="shared" si="8"/>
        <v>0</v>
      </c>
      <c r="AJ31" s="212">
        <f t="shared" si="8"/>
        <v>0</v>
      </c>
      <c r="AK31" s="212">
        <f t="shared" si="8"/>
        <v>0</v>
      </c>
      <c r="AL31" s="212">
        <f aca="true" t="shared" si="9" ref="AL31:BH31">SUM(AL26:AL30)</f>
        <v>0</v>
      </c>
      <c r="AM31" s="212">
        <f t="shared" si="9"/>
        <v>0</v>
      </c>
      <c r="AN31" s="212">
        <f t="shared" si="9"/>
        <v>0</v>
      </c>
      <c r="AO31" s="212">
        <f t="shared" si="9"/>
        <v>0</v>
      </c>
      <c r="AP31" s="212">
        <f t="shared" si="9"/>
        <v>0</v>
      </c>
      <c r="AQ31" s="212">
        <f t="shared" si="9"/>
        <v>0</v>
      </c>
      <c r="AR31" s="212">
        <f t="shared" si="9"/>
        <v>0</v>
      </c>
      <c r="AS31" s="212">
        <f t="shared" si="9"/>
        <v>0</v>
      </c>
      <c r="AT31" s="212">
        <f t="shared" si="9"/>
        <v>0</v>
      </c>
      <c r="AU31" s="212">
        <f t="shared" si="9"/>
        <v>0</v>
      </c>
      <c r="AV31" s="212">
        <f t="shared" si="9"/>
        <v>0</v>
      </c>
      <c r="AW31" s="212">
        <f t="shared" si="9"/>
        <v>0</v>
      </c>
      <c r="AX31" s="212">
        <f t="shared" si="9"/>
        <v>0</v>
      </c>
      <c r="AY31" s="212">
        <f t="shared" si="9"/>
        <v>0</v>
      </c>
      <c r="AZ31" s="212">
        <f t="shared" si="9"/>
        <v>0</v>
      </c>
      <c r="BA31" s="212">
        <f t="shared" si="9"/>
        <v>0</v>
      </c>
      <c r="BB31" s="212">
        <f t="shared" si="9"/>
        <v>0</v>
      </c>
      <c r="BC31" s="212">
        <f t="shared" si="9"/>
        <v>0</v>
      </c>
      <c r="BD31" s="212">
        <f t="shared" si="9"/>
        <v>0</v>
      </c>
      <c r="BE31" s="212">
        <f t="shared" si="9"/>
        <v>0</v>
      </c>
      <c r="BF31" s="212">
        <f t="shared" si="9"/>
        <v>0</v>
      </c>
      <c r="BG31" s="212">
        <f t="shared" si="9"/>
        <v>0</v>
      </c>
      <c r="BH31" s="212">
        <f t="shared" si="9"/>
        <v>0</v>
      </c>
    </row>
    <row r="32" spans="2:60" ht="36" customHeight="1">
      <c r="B32" s="371"/>
      <c r="C32" s="311"/>
      <c r="D32" s="328" t="s">
        <v>206</v>
      </c>
      <c r="E32" s="211">
        <f t="shared" si="7"/>
        <v>705880.0528823457</v>
      </c>
      <c r="F32" s="212">
        <f aca="true" t="shared" si="10" ref="F32:AK32">F16+F23-F31</f>
        <v>8620189.347710138</v>
      </c>
      <c r="G32" s="212">
        <f t="shared" si="10"/>
        <v>533265.435549878</v>
      </c>
      <c r="H32" s="212">
        <f t="shared" si="10"/>
        <v>569179.0020908611</v>
      </c>
      <c r="I32" s="212">
        <f t="shared" si="10"/>
        <v>581549.263453589</v>
      </c>
      <c r="J32" s="212">
        <f t="shared" si="10"/>
        <v>682243.4744301956</v>
      </c>
      <c r="K32" s="212">
        <f t="shared" si="10"/>
        <v>1250964.5742387285</v>
      </c>
      <c r="L32" s="212">
        <f t="shared" si="10"/>
        <v>1711308.9917035187</v>
      </c>
      <c r="M32" s="212">
        <f t="shared" si="10"/>
        <v>-736610.4736693903</v>
      </c>
      <c r="N32" s="212">
        <f t="shared" si="10"/>
        <v>-1509923.1557787508</v>
      </c>
      <c r="O32" s="212">
        <f t="shared" si="10"/>
        <v>-1153045.8565699612</v>
      </c>
      <c r="P32" s="212">
        <f t="shared" si="10"/>
        <v>-1259437.1097752897</v>
      </c>
      <c r="Q32" s="212">
        <f t="shared" si="10"/>
        <v>-1656285.5046427357</v>
      </c>
      <c r="R32" s="212">
        <f t="shared" si="10"/>
        <v>-1602071.895797571</v>
      </c>
      <c r="S32" s="212">
        <f t="shared" si="10"/>
        <v>-1386640.18426131</v>
      </c>
      <c r="T32" s="212">
        <f t="shared" si="10"/>
        <v>-1369998.8426542673</v>
      </c>
      <c r="U32" s="212">
        <f t="shared" si="10"/>
        <v>-1839302.3518663081</v>
      </c>
      <c r="V32" s="212">
        <f t="shared" si="10"/>
        <v>-944217.0734748443</v>
      </c>
      <c r="W32" s="212">
        <f t="shared" si="10"/>
        <v>10945.670872698283</v>
      </c>
      <c r="X32" s="212">
        <f t="shared" si="10"/>
        <v>79799.38013655948</v>
      </c>
      <c r="Y32" s="212">
        <f t="shared" si="10"/>
        <v>123967.36118660565</v>
      </c>
      <c r="Z32" s="212">
        <f t="shared" si="10"/>
        <v>0</v>
      </c>
      <c r="AA32" s="212">
        <f t="shared" si="10"/>
        <v>0</v>
      </c>
      <c r="AB32" s="212">
        <f t="shared" si="10"/>
        <v>0</v>
      </c>
      <c r="AC32" s="212">
        <f t="shared" si="10"/>
        <v>0</v>
      </c>
      <c r="AD32" s="212">
        <f t="shared" si="10"/>
        <v>0</v>
      </c>
      <c r="AE32" s="212">
        <f t="shared" si="10"/>
        <v>0</v>
      </c>
      <c r="AF32" s="212">
        <f t="shared" si="10"/>
        <v>0</v>
      </c>
      <c r="AG32" s="212">
        <f t="shared" si="10"/>
        <v>0</v>
      </c>
      <c r="AH32" s="212">
        <f t="shared" si="10"/>
        <v>0</v>
      </c>
      <c r="AI32" s="212">
        <f t="shared" si="10"/>
        <v>0</v>
      </c>
      <c r="AJ32" s="212">
        <f t="shared" si="10"/>
        <v>0</v>
      </c>
      <c r="AK32" s="212">
        <f t="shared" si="10"/>
        <v>0</v>
      </c>
      <c r="AL32" s="212">
        <f aca="true" t="shared" si="11" ref="AL32:BH32">AL16+AL23-AL31</f>
        <v>0</v>
      </c>
      <c r="AM32" s="212">
        <f t="shared" si="11"/>
        <v>0</v>
      </c>
      <c r="AN32" s="212">
        <f t="shared" si="11"/>
        <v>0</v>
      </c>
      <c r="AO32" s="212">
        <f t="shared" si="11"/>
        <v>0</v>
      </c>
      <c r="AP32" s="212">
        <f t="shared" si="11"/>
        <v>0</v>
      </c>
      <c r="AQ32" s="212">
        <f t="shared" si="11"/>
        <v>0</v>
      </c>
      <c r="AR32" s="212">
        <f t="shared" si="11"/>
        <v>0</v>
      </c>
      <c r="AS32" s="212">
        <f t="shared" si="11"/>
        <v>0</v>
      </c>
      <c r="AT32" s="212">
        <f t="shared" si="11"/>
        <v>0</v>
      </c>
      <c r="AU32" s="212">
        <f t="shared" si="11"/>
        <v>0</v>
      </c>
      <c r="AV32" s="212">
        <f t="shared" si="11"/>
        <v>0</v>
      </c>
      <c r="AW32" s="212">
        <f t="shared" si="11"/>
        <v>0</v>
      </c>
      <c r="AX32" s="212">
        <f t="shared" si="11"/>
        <v>0</v>
      </c>
      <c r="AY32" s="212">
        <f t="shared" si="11"/>
        <v>0</v>
      </c>
      <c r="AZ32" s="212">
        <f t="shared" si="11"/>
        <v>0</v>
      </c>
      <c r="BA32" s="212">
        <f t="shared" si="11"/>
        <v>0</v>
      </c>
      <c r="BB32" s="212">
        <f t="shared" si="11"/>
        <v>0</v>
      </c>
      <c r="BC32" s="212">
        <f t="shared" si="11"/>
        <v>0</v>
      </c>
      <c r="BD32" s="212">
        <f t="shared" si="11"/>
        <v>0</v>
      </c>
      <c r="BE32" s="212">
        <f t="shared" si="11"/>
        <v>0</v>
      </c>
      <c r="BF32" s="212">
        <f t="shared" si="11"/>
        <v>0</v>
      </c>
      <c r="BG32" s="212">
        <f t="shared" si="11"/>
        <v>0</v>
      </c>
      <c r="BH32" s="212">
        <f t="shared" si="11"/>
        <v>0</v>
      </c>
    </row>
    <row r="33" spans="2:60" ht="12.75">
      <c r="B33" s="371"/>
      <c r="C33" s="311" t="s">
        <v>405</v>
      </c>
      <c r="D33" s="329" t="s">
        <v>378</v>
      </c>
      <c r="E33" s="211"/>
      <c r="F33" s="211"/>
      <c r="G33" s="211">
        <f aca="true" t="shared" si="12" ref="G33:AL33">F24+F33-F31</f>
        <v>8620189.347710138</v>
      </c>
      <c r="H33" s="211">
        <f t="shared" si="12"/>
        <v>9153454.783260018</v>
      </c>
      <c r="I33" s="211">
        <f t="shared" si="12"/>
        <v>9722633.785350878</v>
      </c>
      <c r="J33" s="211">
        <f t="shared" si="12"/>
        <v>10304183.048804468</v>
      </c>
      <c r="K33" s="211">
        <f t="shared" si="12"/>
        <v>10986426.523234662</v>
      </c>
      <c r="L33" s="211">
        <f t="shared" si="12"/>
        <v>12237391.09747339</v>
      </c>
      <c r="M33" s="211">
        <f t="shared" si="12"/>
        <v>13948700.08917691</v>
      </c>
      <c r="N33" s="211">
        <f t="shared" si="12"/>
        <v>13212089.61550752</v>
      </c>
      <c r="O33" s="211">
        <f t="shared" si="12"/>
        <v>11702166.45972877</v>
      </c>
      <c r="P33" s="211">
        <f t="shared" si="12"/>
        <v>10549120.60315881</v>
      </c>
      <c r="Q33" s="211">
        <f t="shared" si="12"/>
        <v>9289683.493383521</v>
      </c>
      <c r="R33" s="211">
        <f t="shared" si="12"/>
        <v>7633397.988740786</v>
      </c>
      <c r="S33" s="211">
        <f t="shared" si="12"/>
        <v>6031326.092943215</v>
      </c>
      <c r="T33" s="211">
        <f t="shared" si="12"/>
        <v>4644685.908681905</v>
      </c>
      <c r="U33" s="211">
        <f t="shared" si="12"/>
        <v>3274687.0660276376</v>
      </c>
      <c r="V33" s="211">
        <f t="shared" si="12"/>
        <v>1435384.7141613292</v>
      </c>
      <c r="W33" s="211">
        <f t="shared" si="12"/>
        <v>491167.640686485</v>
      </c>
      <c r="X33" s="211">
        <f t="shared" si="12"/>
        <v>502113.3115591833</v>
      </c>
      <c r="Y33" s="211">
        <f t="shared" si="12"/>
        <v>581912.6916957428</v>
      </c>
      <c r="Z33" s="211">
        <f t="shared" si="12"/>
        <v>705880.0528823484</v>
      </c>
      <c r="AA33" s="211">
        <f t="shared" si="12"/>
        <v>705880.0528823484</v>
      </c>
      <c r="AB33" s="211">
        <f t="shared" si="12"/>
        <v>705880.0528823484</v>
      </c>
      <c r="AC33" s="211">
        <f t="shared" si="12"/>
        <v>705880.0528823484</v>
      </c>
      <c r="AD33" s="211">
        <f t="shared" si="12"/>
        <v>705880.0528823484</v>
      </c>
      <c r="AE33" s="211">
        <f t="shared" si="12"/>
        <v>705880.0528823484</v>
      </c>
      <c r="AF33" s="211">
        <f t="shared" si="12"/>
        <v>705880.0528823484</v>
      </c>
      <c r="AG33" s="211">
        <f t="shared" si="12"/>
        <v>705880.0528823484</v>
      </c>
      <c r="AH33" s="211">
        <f t="shared" si="12"/>
        <v>705880.0528823484</v>
      </c>
      <c r="AI33" s="211">
        <f t="shared" si="12"/>
        <v>705880.0528823484</v>
      </c>
      <c r="AJ33" s="211">
        <f t="shared" si="12"/>
        <v>705880.0528823484</v>
      </c>
      <c r="AK33" s="211">
        <f t="shared" si="12"/>
        <v>705880.0528823484</v>
      </c>
      <c r="AL33" s="211">
        <f t="shared" si="12"/>
        <v>705880.0528823484</v>
      </c>
      <c r="AM33" s="211">
        <f aca="true" t="shared" si="13" ref="AM33:BG33">AL24+AL33-AL31</f>
        <v>705880.0528823484</v>
      </c>
      <c r="AN33" s="211">
        <f t="shared" si="13"/>
        <v>705880.0528823484</v>
      </c>
      <c r="AO33" s="211">
        <f t="shared" si="13"/>
        <v>705880.0528823484</v>
      </c>
      <c r="AP33" s="211">
        <f t="shared" si="13"/>
        <v>705880.0528823484</v>
      </c>
      <c r="AQ33" s="211">
        <f t="shared" si="13"/>
        <v>705880.0528823484</v>
      </c>
      <c r="AR33" s="211">
        <f t="shared" si="13"/>
        <v>705880.0528823484</v>
      </c>
      <c r="AS33" s="211">
        <f t="shared" si="13"/>
        <v>705880.0528823484</v>
      </c>
      <c r="AT33" s="211">
        <f t="shared" si="13"/>
        <v>705880.0528823484</v>
      </c>
      <c r="AU33" s="211">
        <f t="shared" si="13"/>
        <v>705880.0528823484</v>
      </c>
      <c r="AV33" s="211">
        <f t="shared" si="13"/>
        <v>705880.0528823484</v>
      </c>
      <c r="AW33" s="211">
        <f t="shared" si="13"/>
        <v>705880.0528823484</v>
      </c>
      <c r="AX33" s="211">
        <f t="shared" si="13"/>
        <v>705880.0528823484</v>
      </c>
      <c r="AY33" s="211">
        <f t="shared" si="13"/>
        <v>705880.0528823484</v>
      </c>
      <c r="AZ33" s="211">
        <f t="shared" si="13"/>
        <v>705880.0528823484</v>
      </c>
      <c r="BA33" s="211">
        <f t="shared" si="13"/>
        <v>705880.0528823484</v>
      </c>
      <c r="BB33" s="211">
        <f t="shared" si="13"/>
        <v>705880.0528823484</v>
      </c>
      <c r="BC33" s="211">
        <f t="shared" si="13"/>
        <v>705880.0528823484</v>
      </c>
      <c r="BD33" s="211">
        <f t="shared" si="13"/>
        <v>705880.0528823484</v>
      </c>
      <c r="BE33" s="211">
        <f t="shared" si="13"/>
        <v>705880.0528823484</v>
      </c>
      <c r="BF33" s="211">
        <f t="shared" si="13"/>
        <v>705880.0528823484</v>
      </c>
      <c r="BG33" s="211">
        <f t="shared" si="13"/>
        <v>705880.0528823484</v>
      </c>
      <c r="BH33" s="211">
        <f>BG24+BG33-BG31</f>
        <v>705880.0528823484</v>
      </c>
    </row>
    <row r="34" spans="2:60" ht="12.75">
      <c r="B34" s="371" t="s">
        <v>576</v>
      </c>
      <c r="C34" s="311" t="s">
        <v>405</v>
      </c>
      <c r="D34" s="329" t="s">
        <v>406</v>
      </c>
      <c r="E34" s="211"/>
      <c r="F34" s="320" t="s">
        <v>577</v>
      </c>
      <c r="G34" s="320">
        <v>0.08898893102826828</v>
      </c>
      <c r="H34" s="320">
        <v>0.08841963348594076</v>
      </c>
      <c r="I34" s="320">
        <v>0.08991495759276007</v>
      </c>
      <c r="J34" s="320">
        <v>0.09236711590224764</v>
      </c>
      <c r="K34" s="320">
        <v>0.09400308575356967</v>
      </c>
      <c r="L34" s="320">
        <v>0.08879214504296244</v>
      </c>
      <c r="M34" s="320">
        <v>0.08974230933715738</v>
      </c>
      <c r="N34" s="320">
        <v>0.08764241784490143</v>
      </c>
      <c r="O34" s="320">
        <v>0.07993616922414307</v>
      </c>
      <c r="P34" s="320">
        <v>0.0809174948842331</v>
      </c>
      <c r="Q34" s="320">
        <v>0.077424069758087</v>
      </c>
      <c r="R34" s="320">
        <v>0.07133054765209046</v>
      </c>
      <c r="S34" s="320">
        <v>0.0674158169308432</v>
      </c>
      <c r="T34" s="320">
        <v>0.0656665164357505</v>
      </c>
      <c r="U34" s="320">
        <v>0.06017848291663076</v>
      </c>
      <c r="V34" s="320" t="s">
        <v>577</v>
      </c>
      <c r="W34" s="320" t="s">
        <v>577</v>
      </c>
      <c r="X34" s="320" t="s">
        <v>577</v>
      </c>
      <c r="Y34" s="320" t="s">
        <v>577</v>
      </c>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0"/>
      <c r="BC34" s="320"/>
      <c r="BD34" s="320"/>
      <c r="BE34" s="320"/>
      <c r="BF34" s="320"/>
      <c r="BG34" s="320"/>
      <c r="BH34" s="320"/>
    </row>
    <row r="35" ht="29.25" customHeight="1">
      <c r="D35" s="321"/>
    </row>
    <row r="36" spans="2:3" ht="15.75">
      <c r="B36" s="184" t="s">
        <v>223</v>
      </c>
      <c r="C36" s="163"/>
    </row>
    <row r="37" spans="2:3" ht="12.75">
      <c r="B37" s="185"/>
      <c r="C37" s="186"/>
    </row>
    <row r="38" spans="2:3" ht="12.75">
      <c r="B38" s="190" t="s">
        <v>132</v>
      </c>
      <c r="C38" s="322">
        <v>37802</v>
      </c>
    </row>
    <row r="39" spans="2:3" ht="12.75">
      <c r="B39" s="190" t="s">
        <v>168</v>
      </c>
      <c r="C39" s="323">
        <v>705880.0528823463</v>
      </c>
    </row>
    <row r="43" ht="12.75">
      <c r="C43" s="292"/>
    </row>
    <row r="44" ht="12.75">
      <c r="C44" s="292"/>
    </row>
    <row r="45" ht="12.75">
      <c r="C45" s="319"/>
    </row>
  </sheetData>
  <sheetProtection sheet="1" formatCells="0" formatColumns="0" formatRows="0" insertColumns="0" insertRows="0" deleteColumns="0" deleteRows="0"/>
  <mergeCells count="1">
    <mergeCell ref="F7:BH7"/>
  </mergeCells>
  <printOptions/>
  <pageMargins left="0.75" right="0.75" top="1" bottom="1" header="0.5" footer="0.5"/>
  <pageSetup horizontalDpi="600" verticalDpi="600" orientation="landscape" paperSize="9" scale="30" r:id="rId4"/>
  <customProperties>
    <customPr name="_pios_id" r:id="rId5"/>
  </customProperties>
  <drawing r:id="rId3"/>
  <legacyDrawing r:id="rId2"/>
</worksheet>
</file>

<file path=xl/worksheets/sheet17.xml><?xml version="1.0" encoding="utf-8"?>
<worksheet xmlns="http://schemas.openxmlformats.org/spreadsheetml/2006/main" xmlns:r="http://schemas.openxmlformats.org/officeDocument/2006/relationships">
  <sheetPr>
    <tabColor rgb="FF92D050"/>
  </sheetPr>
  <dimension ref="B1:E34"/>
  <sheetViews>
    <sheetView zoomScalePageLayoutView="0" workbookViewId="0" topLeftCell="A1">
      <selection activeCell="A1" sqref="A1:F36"/>
    </sheetView>
  </sheetViews>
  <sheetFormatPr defaultColWidth="9.140625" defaultRowHeight="12.75"/>
  <cols>
    <col min="1" max="1" width="12.140625" style="234" customWidth="1"/>
    <col min="2" max="2" width="21.00390625" style="234" customWidth="1"/>
    <col min="3" max="5" width="42.28125" style="234" customWidth="1"/>
    <col min="6" max="6" width="9.421875" style="234" customWidth="1"/>
    <col min="7" max="7" width="25.140625" style="234" customWidth="1"/>
    <col min="8" max="16384" width="9.140625" style="234" customWidth="1"/>
  </cols>
  <sheetData>
    <row r="1" spans="2:5" ht="20.25">
      <c r="B1" s="431" t="s">
        <v>200</v>
      </c>
      <c r="C1" s="431"/>
      <c r="D1" s="217"/>
      <c r="E1" s="217"/>
    </row>
    <row r="2" spans="2:5" ht="20.25">
      <c r="B2" s="179" t="str">
        <f>Tradingname</f>
        <v>VicHub</v>
      </c>
      <c r="C2" s="180"/>
      <c r="D2" s="233"/>
      <c r="E2" s="233"/>
    </row>
    <row r="3" spans="2:5" ht="15.75" customHeight="1">
      <c r="B3" s="181" t="s">
        <v>182</v>
      </c>
      <c r="C3" s="182">
        <f>Yearending</f>
        <v>44926</v>
      </c>
      <c r="E3" s="178"/>
    </row>
    <row r="4" ht="20.25">
      <c r="B4" s="183"/>
    </row>
    <row r="5" spans="2:5" ht="15.75">
      <c r="B5" s="235" t="s">
        <v>227</v>
      </c>
      <c r="C5" s="236"/>
      <c r="D5" s="236"/>
      <c r="E5" s="236"/>
    </row>
    <row r="6" spans="2:5" ht="15.75">
      <c r="B6" s="235"/>
      <c r="C6" s="236"/>
      <c r="D6" s="236"/>
      <c r="E6" s="236"/>
    </row>
    <row r="7" spans="2:5" ht="25.5">
      <c r="B7" s="228" t="s">
        <v>224</v>
      </c>
      <c r="C7" s="228" t="s">
        <v>174</v>
      </c>
      <c r="D7" s="228" t="s">
        <v>175</v>
      </c>
      <c r="E7" s="228" t="s">
        <v>211</v>
      </c>
    </row>
    <row r="8" spans="2:5" ht="12.75">
      <c r="B8" s="280"/>
      <c r="C8" s="280"/>
      <c r="D8" s="281"/>
      <c r="E8" s="332"/>
    </row>
    <row r="9" spans="2:5" ht="12.75">
      <c r="B9" s="280"/>
      <c r="C9" s="280"/>
      <c r="D9" s="281"/>
      <c r="E9" s="332"/>
    </row>
    <row r="10" spans="2:5" ht="12.75">
      <c r="B10" s="280"/>
      <c r="C10" s="280"/>
      <c r="D10" s="281"/>
      <c r="E10" s="332"/>
    </row>
    <row r="11" spans="2:5" ht="12.75">
      <c r="B11" s="280"/>
      <c r="C11" s="280"/>
      <c r="D11" s="281"/>
      <c r="E11" s="332"/>
    </row>
    <row r="12" spans="2:5" ht="12.75">
      <c r="B12" s="280"/>
      <c r="C12" s="280"/>
      <c r="D12" s="281"/>
      <c r="E12" s="332"/>
    </row>
    <row r="13" spans="2:5" ht="12.75">
      <c r="B13" s="280"/>
      <c r="C13" s="280"/>
      <c r="D13" s="281"/>
      <c r="E13" s="332"/>
    </row>
    <row r="14" spans="2:5" ht="12.75">
      <c r="B14" s="280"/>
      <c r="C14" s="280"/>
      <c r="D14" s="281"/>
      <c r="E14" s="332"/>
    </row>
    <row r="15" spans="2:5" ht="12.75">
      <c r="B15" s="280"/>
      <c r="C15" s="280"/>
      <c r="D15" s="281"/>
      <c r="E15" s="332"/>
    </row>
    <row r="16" spans="2:5" ht="12.75">
      <c r="B16" s="280"/>
      <c r="C16" s="280"/>
      <c r="D16" s="281"/>
      <c r="E16" s="332"/>
    </row>
    <row r="17" spans="2:5" ht="12.75">
      <c r="B17" s="280"/>
      <c r="C17" s="280"/>
      <c r="D17" s="281"/>
      <c r="E17" s="332"/>
    </row>
    <row r="18" spans="2:5" ht="12.75">
      <c r="B18" s="280"/>
      <c r="C18" s="280"/>
      <c r="D18" s="281"/>
      <c r="E18" s="332"/>
    </row>
    <row r="19" spans="2:5" ht="12.75">
      <c r="B19" s="280"/>
      <c r="C19" s="280"/>
      <c r="D19" s="281"/>
      <c r="E19" s="332"/>
    </row>
    <row r="20" spans="2:5" ht="12.75">
      <c r="B20" s="280"/>
      <c r="C20" s="280"/>
      <c r="D20" s="281"/>
      <c r="E20" s="332"/>
    </row>
    <row r="21" spans="2:5" ht="12.75">
      <c r="B21" s="280"/>
      <c r="C21" s="280"/>
      <c r="D21" s="281"/>
      <c r="E21" s="332"/>
    </row>
    <row r="22" spans="2:5" ht="12.75">
      <c r="B22" s="280"/>
      <c r="C22" s="280"/>
      <c r="D22" s="281"/>
      <c r="E22" s="332"/>
    </row>
    <row r="23" spans="2:5" ht="12.75">
      <c r="B23" s="280"/>
      <c r="C23" s="280"/>
      <c r="D23" s="281"/>
      <c r="E23" s="332"/>
    </row>
    <row r="24" spans="2:5" ht="12.75">
      <c r="B24" s="280"/>
      <c r="C24" s="280"/>
      <c r="D24" s="281"/>
      <c r="E24" s="332"/>
    </row>
    <row r="25" spans="2:5" ht="12.75">
      <c r="B25" s="280"/>
      <c r="C25" s="280"/>
      <c r="D25" s="281"/>
      <c r="E25" s="332"/>
    </row>
    <row r="26" spans="2:5" ht="12.75">
      <c r="B26" s="280"/>
      <c r="C26" s="280"/>
      <c r="D26" s="281"/>
      <c r="E26" s="332"/>
    </row>
    <row r="27" spans="2:5" ht="12.75">
      <c r="B27" s="280"/>
      <c r="C27" s="280"/>
      <c r="D27" s="281"/>
      <c r="E27" s="332"/>
    </row>
    <row r="28" spans="2:5" ht="12.75">
      <c r="B28" s="280"/>
      <c r="C28" s="280"/>
      <c r="D28" s="281"/>
      <c r="E28" s="332"/>
    </row>
    <row r="29" spans="2:5" ht="12.75">
      <c r="B29" s="280"/>
      <c r="C29" s="280"/>
      <c r="D29" s="281"/>
      <c r="E29" s="332"/>
    </row>
    <row r="30" spans="2:5" ht="12.75">
      <c r="B30" s="280"/>
      <c r="C30" s="280"/>
      <c r="D30" s="281"/>
      <c r="E30" s="332"/>
    </row>
    <row r="31" spans="2:5" ht="12.75">
      <c r="B31" s="280"/>
      <c r="C31" s="280"/>
      <c r="D31" s="281"/>
      <c r="E31" s="332"/>
    </row>
    <row r="32" spans="2:5" ht="12.75">
      <c r="B32" s="280"/>
      <c r="C32" s="280"/>
      <c r="D32" s="281"/>
      <c r="E32" s="332"/>
    </row>
    <row r="33" spans="2:5" ht="12.75">
      <c r="B33" s="280"/>
      <c r="C33" s="280"/>
      <c r="D33" s="281"/>
      <c r="E33" s="332"/>
    </row>
    <row r="34" spans="2:5" ht="12.75">
      <c r="B34" s="280"/>
      <c r="C34" s="280"/>
      <c r="D34" s="281"/>
      <c r="E34" s="332"/>
    </row>
  </sheetData>
  <sheetProtection sheet="1" insertRows="0" deleteRows="0"/>
  <mergeCells count="1">
    <mergeCell ref="B1:C1"/>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B1:BP111"/>
  <sheetViews>
    <sheetView zoomScale="88" zoomScaleNormal="88" zoomScalePageLayoutView="0" workbookViewId="0" topLeftCell="A1">
      <pane xSplit="5" ySplit="11" topLeftCell="F12" activePane="bottomRight" state="frozen"/>
      <selection pane="topLeft" activeCell="A1" sqref="A1"/>
      <selection pane="topRight" activeCell="F1" sqref="F1"/>
      <selection pane="bottomLeft" activeCell="A12" sqref="A12"/>
      <selection pane="bottomRight" activeCell="A2" sqref="A2"/>
    </sheetView>
  </sheetViews>
  <sheetFormatPr defaultColWidth="9.140625" defaultRowHeight="12.75"/>
  <cols>
    <col min="1" max="1" width="11.7109375" style="163" customWidth="1"/>
    <col min="2" max="2" width="28.421875" style="163" customWidth="1"/>
    <col min="3" max="3" width="36.28125" style="163" customWidth="1"/>
    <col min="4" max="4" width="32.421875" style="163" customWidth="1"/>
    <col min="5" max="5" width="33.140625" style="163" customWidth="1"/>
    <col min="6" max="6" width="9.8515625" style="163" customWidth="1"/>
    <col min="7" max="7" width="9.140625" style="163" customWidth="1"/>
    <col min="8" max="8" width="9.8515625" style="163" customWidth="1"/>
    <col min="9" max="11" width="9.140625" style="163" customWidth="1"/>
    <col min="12" max="12" width="12.7109375" style="163" customWidth="1"/>
    <col min="13" max="26" width="9.140625" style="163" customWidth="1"/>
    <col min="27" max="37" width="9.28125" style="163" bestFit="1" customWidth="1"/>
    <col min="38" max="38" width="11.28125" style="163" customWidth="1"/>
    <col min="39" max="50" width="9.28125" style="163" bestFit="1" customWidth="1"/>
    <col min="51" max="51" width="10.421875" style="163" bestFit="1" customWidth="1"/>
    <col min="52" max="62" width="9.28125" style="163" bestFit="1" customWidth="1"/>
    <col min="63" max="63" width="46.8515625" style="163" customWidth="1"/>
    <col min="64" max="64" width="36.00390625" style="163" customWidth="1"/>
    <col min="65" max="16384" width="9.140625" style="163" customWidth="1"/>
  </cols>
  <sheetData>
    <row r="1" spans="2:6" ht="20.25">
      <c r="B1" s="435" t="s">
        <v>201</v>
      </c>
      <c r="C1" s="435"/>
      <c r="D1" s="435"/>
      <c r="E1" s="435"/>
      <c r="F1" s="449"/>
    </row>
    <row r="2" spans="2:5" ht="15">
      <c r="B2" s="179" t="str">
        <f>Tradingname</f>
        <v>VicHub</v>
      </c>
      <c r="C2" s="180"/>
      <c r="D2" s="180"/>
      <c r="E2" s="180"/>
    </row>
    <row r="3" spans="2:5" ht="15">
      <c r="B3" s="181" t="s">
        <v>182</v>
      </c>
      <c r="C3" s="182">
        <f>Yearending</f>
        <v>44926</v>
      </c>
      <c r="D3" s="182"/>
      <c r="E3" s="182"/>
    </row>
    <row r="4" ht="12.75"/>
    <row r="5" spans="2:6" ht="15.75">
      <c r="B5" s="436" t="s">
        <v>204</v>
      </c>
      <c r="C5" s="436"/>
      <c r="D5" s="436"/>
      <c r="E5" s="436"/>
      <c r="F5" s="436"/>
    </row>
    <row r="6" ht="12.75"/>
    <row r="7" spans="2:68" s="335" customFormat="1" ht="12.75" customHeight="1">
      <c r="B7" s="333"/>
      <c r="C7" s="222"/>
      <c r="D7" s="222"/>
      <c r="E7" s="334"/>
      <c r="F7" s="454" t="s">
        <v>97</v>
      </c>
      <c r="G7" s="455"/>
      <c r="H7" s="455"/>
      <c r="I7" s="455"/>
      <c r="J7" s="455"/>
      <c r="K7" s="455"/>
      <c r="L7" s="451" t="s">
        <v>98</v>
      </c>
      <c r="M7" s="452"/>
      <c r="N7" s="452"/>
      <c r="O7" s="452"/>
      <c r="P7" s="452"/>
      <c r="Q7" s="452"/>
      <c r="R7" s="453"/>
      <c r="S7" s="450" t="s">
        <v>99</v>
      </c>
      <c r="T7" s="450"/>
      <c r="U7" s="450"/>
      <c r="V7" s="450"/>
      <c r="W7" s="450"/>
      <c r="X7" s="450"/>
      <c r="Y7" s="450"/>
      <c r="Z7" s="450"/>
      <c r="AA7" s="450"/>
      <c r="AB7" s="450"/>
      <c r="AC7" s="450"/>
      <c r="AD7" s="450"/>
      <c r="AE7" s="450"/>
      <c r="AF7" s="450"/>
      <c r="AG7" s="450"/>
      <c r="AH7" s="450"/>
      <c r="AI7" s="450"/>
      <c r="AJ7" s="450"/>
      <c r="AK7" s="450"/>
      <c r="AL7" s="446" t="s">
        <v>100</v>
      </c>
      <c r="AM7" s="446"/>
      <c r="AN7" s="446"/>
      <c r="AO7" s="446"/>
      <c r="AP7" s="446"/>
      <c r="AQ7" s="446"/>
      <c r="AR7" s="446"/>
      <c r="AS7" s="446"/>
      <c r="AT7" s="446"/>
      <c r="AU7" s="446"/>
      <c r="AV7" s="446"/>
      <c r="AW7" s="446"/>
      <c r="AX7" s="446"/>
      <c r="AY7" s="446"/>
      <c r="AZ7" s="446"/>
      <c r="BA7" s="446"/>
      <c r="BB7" s="446"/>
      <c r="BC7" s="446"/>
      <c r="BD7" s="446"/>
      <c r="BE7" s="446"/>
      <c r="BF7" s="446"/>
      <c r="BG7" s="446"/>
      <c r="BH7" s="446"/>
      <c r="BI7" s="446"/>
      <c r="BJ7" s="446"/>
      <c r="BM7" s="163"/>
      <c r="BN7" s="163"/>
      <c r="BO7" s="163"/>
      <c r="BP7" s="163"/>
    </row>
    <row r="8" spans="2:68" s="189" customFormat="1" ht="26.25" customHeight="1">
      <c r="B8" s="333"/>
      <c r="C8" s="222"/>
      <c r="D8" s="228"/>
      <c r="E8" s="354"/>
      <c r="F8" s="228"/>
      <c r="G8" s="228"/>
      <c r="H8" s="228"/>
      <c r="I8" s="228"/>
      <c r="J8" s="228"/>
      <c r="K8" s="228"/>
      <c r="L8" s="228"/>
      <c r="M8" s="228"/>
      <c r="N8" s="228"/>
      <c r="O8" s="228"/>
      <c r="P8" s="228"/>
      <c r="Q8" s="228"/>
      <c r="R8" s="228"/>
      <c r="S8" s="228"/>
      <c r="T8" s="442" t="s">
        <v>101</v>
      </c>
      <c r="U8" s="443"/>
      <c r="V8" s="443"/>
      <c r="W8" s="443"/>
      <c r="X8" s="443"/>
      <c r="Y8" s="444"/>
      <c r="Z8" s="442" t="s">
        <v>102</v>
      </c>
      <c r="AA8" s="443"/>
      <c r="AB8" s="443"/>
      <c r="AC8" s="443"/>
      <c r="AD8" s="443"/>
      <c r="AE8" s="444"/>
      <c r="AF8" s="442" t="s">
        <v>103</v>
      </c>
      <c r="AG8" s="443"/>
      <c r="AH8" s="443"/>
      <c r="AI8" s="443"/>
      <c r="AJ8" s="444"/>
      <c r="AK8" s="228"/>
      <c r="AL8" s="228"/>
      <c r="AM8" s="442" t="s">
        <v>104</v>
      </c>
      <c r="AN8" s="443"/>
      <c r="AO8" s="443"/>
      <c r="AP8" s="443"/>
      <c r="AQ8" s="443"/>
      <c r="AR8" s="444"/>
      <c r="AS8" s="442" t="s">
        <v>105</v>
      </c>
      <c r="AT8" s="443"/>
      <c r="AU8" s="443"/>
      <c r="AV8" s="443"/>
      <c r="AW8" s="443"/>
      <c r="AX8" s="444"/>
      <c r="AY8" s="442" t="s">
        <v>106</v>
      </c>
      <c r="AZ8" s="443"/>
      <c r="BA8" s="443"/>
      <c r="BB8" s="443"/>
      <c r="BC8" s="443"/>
      <c r="BD8" s="444"/>
      <c r="BE8" s="442" t="s">
        <v>107</v>
      </c>
      <c r="BF8" s="443"/>
      <c r="BG8" s="443"/>
      <c r="BH8" s="443"/>
      <c r="BI8" s="443"/>
      <c r="BJ8" s="444"/>
      <c r="BM8" s="163"/>
      <c r="BN8" s="163"/>
      <c r="BO8" s="163"/>
      <c r="BP8" s="163"/>
    </row>
    <row r="9" spans="2:62" s="189" customFormat="1" ht="32.25" customHeight="1">
      <c r="B9" s="333"/>
      <c r="C9" s="222"/>
      <c r="D9" s="228" t="s">
        <v>20</v>
      </c>
      <c r="E9" s="350"/>
      <c r="F9" s="456" t="s">
        <v>108</v>
      </c>
      <c r="G9" s="457"/>
      <c r="H9" s="457"/>
      <c r="I9" s="448" t="s">
        <v>109</v>
      </c>
      <c r="J9" s="448"/>
      <c r="K9" s="448"/>
      <c r="L9" s="351" t="s">
        <v>110</v>
      </c>
      <c r="M9" s="445" t="s">
        <v>88</v>
      </c>
      <c r="N9" s="445"/>
      <c r="O9" s="445"/>
      <c r="P9" s="447" t="s">
        <v>89</v>
      </c>
      <c r="Q9" s="447"/>
      <c r="R9" s="447"/>
      <c r="S9" s="351" t="s">
        <v>111</v>
      </c>
      <c r="T9" s="445" t="s">
        <v>88</v>
      </c>
      <c r="U9" s="445"/>
      <c r="V9" s="445"/>
      <c r="W9" s="447" t="s">
        <v>89</v>
      </c>
      <c r="X9" s="447"/>
      <c r="Y9" s="447"/>
      <c r="Z9" s="445" t="s">
        <v>88</v>
      </c>
      <c r="AA9" s="445"/>
      <c r="AB9" s="445"/>
      <c r="AC9" s="447" t="s">
        <v>89</v>
      </c>
      <c r="AD9" s="447"/>
      <c r="AE9" s="447"/>
      <c r="AF9" s="445" t="s">
        <v>88</v>
      </c>
      <c r="AG9" s="445"/>
      <c r="AH9" s="445"/>
      <c r="AI9" s="447" t="s">
        <v>89</v>
      </c>
      <c r="AJ9" s="447"/>
      <c r="AK9" s="447"/>
      <c r="AL9" s="351" t="s">
        <v>112</v>
      </c>
      <c r="AM9" s="445" t="s">
        <v>88</v>
      </c>
      <c r="AN9" s="445"/>
      <c r="AO9" s="445"/>
      <c r="AP9" s="447" t="s">
        <v>89</v>
      </c>
      <c r="AQ9" s="447"/>
      <c r="AR9" s="447"/>
      <c r="AS9" s="445" t="s">
        <v>88</v>
      </c>
      <c r="AT9" s="445"/>
      <c r="AU9" s="445"/>
      <c r="AV9" s="447" t="s">
        <v>89</v>
      </c>
      <c r="AW9" s="447"/>
      <c r="AX9" s="447"/>
      <c r="AY9" s="445" t="s">
        <v>88</v>
      </c>
      <c r="AZ9" s="445"/>
      <c r="BA9" s="445"/>
      <c r="BB9" s="447" t="s">
        <v>89</v>
      </c>
      <c r="BC9" s="447"/>
      <c r="BD9" s="447"/>
      <c r="BE9" s="352" t="s">
        <v>88</v>
      </c>
      <c r="BF9" s="352"/>
      <c r="BG9" s="352"/>
      <c r="BH9" s="353" t="s">
        <v>89</v>
      </c>
      <c r="BI9" s="353"/>
      <c r="BJ9" s="353"/>
    </row>
    <row r="10" spans="2:62" s="189" customFormat="1" ht="37.5" customHeight="1">
      <c r="B10" s="350" t="s">
        <v>361</v>
      </c>
      <c r="C10" s="228" t="s">
        <v>31</v>
      </c>
      <c r="D10" s="228" t="s">
        <v>177</v>
      </c>
      <c r="E10" s="342" t="s">
        <v>362</v>
      </c>
      <c r="F10" s="228" t="s">
        <v>412</v>
      </c>
      <c r="G10" s="228" t="s">
        <v>553</v>
      </c>
      <c r="H10" s="228" t="s">
        <v>410</v>
      </c>
      <c r="I10" s="228" t="s">
        <v>412</v>
      </c>
      <c r="J10" s="228" t="s">
        <v>178</v>
      </c>
      <c r="K10" s="228" t="s">
        <v>410</v>
      </c>
      <c r="L10" s="228" t="s">
        <v>177</v>
      </c>
      <c r="M10" s="228" t="s">
        <v>412</v>
      </c>
      <c r="N10" s="228" t="s">
        <v>553</v>
      </c>
      <c r="O10" s="228" t="s">
        <v>410</v>
      </c>
      <c r="P10" s="228" t="s">
        <v>412</v>
      </c>
      <c r="Q10" s="228" t="s">
        <v>178</v>
      </c>
      <c r="R10" s="228" t="s">
        <v>410</v>
      </c>
      <c r="S10" s="228" t="s">
        <v>177</v>
      </c>
      <c r="T10" s="228" t="s">
        <v>412</v>
      </c>
      <c r="U10" s="228" t="s">
        <v>553</v>
      </c>
      <c r="V10" s="228" t="s">
        <v>410</v>
      </c>
      <c r="W10" s="228" t="s">
        <v>412</v>
      </c>
      <c r="X10" s="228" t="s">
        <v>178</v>
      </c>
      <c r="Y10" s="228" t="s">
        <v>410</v>
      </c>
      <c r="Z10" s="228" t="s">
        <v>412</v>
      </c>
      <c r="AA10" s="228" t="s">
        <v>553</v>
      </c>
      <c r="AB10" s="228" t="s">
        <v>410</v>
      </c>
      <c r="AC10" s="228" t="s">
        <v>412</v>
      </c>
      <c r="AD10" s="228" t="s">
        <v>178</v>
      </c>
      <c r="AE10" s="228" t="s">
        <v>410</v>
      </c>
      <c r="AF10" s="228" t="s">
        <v>412</v>
      </c>
      <c r="AG10" s="228" t="s">
        <v>553</v>
      </c>
      <c r="AH10" s="228" t="s">
        <v>410</v>
      </c>
      <c r="AI10" s="228" t="s">
        <v>412</v>
      </c>
      <c r="AJ10" s="228" t="s">
        <v>178</v>
      </c>
      <c r="AK10" s="228" t="s">
        <v>410</v>
      </c>
      <c r="AL10" s="228" t="s">
        <v>177</v>
      </c>
      <c r="AM10" s="228" t="s">
        <v>412</v>
      </c>
      <c r="AN10" s="228" t="s">
        <v>553</v>
      </c>
      <c r="AO10" s="228" t="s">
        <v>410</v>
      </c>
      <c r="AP10" s="228" t="s">
        <v>412</v>
      </c>
      <c r="AQ10" s="228" t="s">
        <v>178</v>
      </c>
      <c r="AR10" s="228" t="s">
        <v>410</v>
      </c>
      <c r="AS10" s="228" t="s">
        <v>412</v>
      </c>
      <c r="AT10" s="228" t="s">
        <v>553</v>
      </c>
      <c r="AU10" s="228" t="s">
        <v>410</v>
      </c>
      <c r="AV10" s="228" t="s">
        <v>412</v>
      </c>
      <c r="AW10" s="228" t="s">
        <v>178</v>
      </c>
      <c r="AX10" s="228" t="s">
        <v>410</v>
      </c>
      <c r="AY10" s="228" t="s">
        <v>412</v>
      </c>
      <c r="AZ10" s="228" t="s">
        <v>553</v>
      </c>
      <c r="BA10" s="228" t="s">
        <v>410</v>
      </c>
      <c r="BB10" s="228" t="s">
        <v>412</v>
      </c>
      <c r="BC10" s="228" t="s">
        <v>178</v>
      </c>
      <c r="BD10" s="228" t="s">
        <v>410</v>
      </c>
      <c r="BE10" s="228" t="s">
        <v>412</v>
      </c>
      <c r="BF10" s="228" t="s">
        <v>553</v>
      </c>
      <c r="BG10" s="228" t="s">
        <v>410</v>
      </c>
      <c r="BH10" s="228" t="s">
        <v>412</v>
      </c>
      <c r="BI10" s="228" t="s">
        <v>178</v>
      </c>
      <c r="BJ10" s="228" t="s">
        <v>410</v>
      </c>
    </row>
    <row r="11" spans="2:62" s="189" customFormat="1" ht="12.75">
      <c r="B11" s="333"/>
      <c r="C11" s="342" t="s">
        <v>32</v>
      </c>
      <c r="D11" s="228"/>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336"/>
    </row>
    <row r="12" spans="2:62" s="189" customFormat="1" ht="25.5">
      <c r="B12" s="361" t="s">
        <v>562</v>
      </c>
      <c r="C12" s="343" t="s">
        <v>176</v>
      </c>
      <c r="D12" s="274">
        <f>L12+S12+AL12</f>
        <v>4187.842759999999</v>
      </c>
      <c r="E12" s="337" t="s">
        <v>398</v>
      </c>
      <c r="F12" s="108"/>
      <c r="G12" s="108"/>
      <c r="H12" s="108"/>
      <c r="I12" s="108"/>
      <c r="J12" s="108"/>
      <c r="K12" s="108"/>
      <c r="L12" s="274">
        <f>M12+P12</f>
        <v>4187.842759999999</v>
      </c>
      <c r="M12" s="195">
        <v>4187.842759999999</v>
      </c>
      <c r="N12" s="195">
        <v>55566.264</v>
      </c>
      <c r="O12" s="346">
        <f>_xlfn.IFERROR(M12/N12,0)</f>
        <v>0.07536664260890381</v>
      </c>
      <c r="P12" s="195">
        <v>0</v>
      </c>
      <c r="Q12" s="195">
        <v>0</v>
      </c>
      <c r="R12" s="346">
        <f>_xlfn.IFERROR(P12/Q12,0)</f>
        <v>0</v>
      </c>
      <c r="S12" s="274">
        <f>T12+W12+Z12+AC12+AF12+AI12</f>
        <v>0</v>
      </c>
      <c r="T12" s="195">
        <v>0</v>
      </c>
      <c r="U12" s="195">
        <v>0</v>
      </c>
      <c r="V12" s="346">
        <f>_xlfn.IFERROR(T12/U12,0)</f>
        <v>0</v>
      </c>
      <c r="W12" s="195">
        <v>0</v>
      </c>
      <c r="X12" s="195">
        <v>0</v>
      </c>
      <c r="Y12" s="346">
        <f>_xlfn.IFERROR(W12/X12,0)</f>
        <v>0</v>
      </c>
      <c r="Z12" s="195">
        <v>0</v>
      </c>
      <c r="AA12" s="195">
        <v>0</v>
      </c>
      <c r="AB12" s="346">
        <f>_xlfn.IFERROR(Z12/AA12,0)</f>
        <v>0</v>
      </c>
      <c r="AC12" s="195">
        <v>0</v>
      </c>
      <c r="AD12" s="195">
        <v>0</v>
      </c>
      <c r="AE12" s="346">
        <f>_xlfn.IFERROR(AC12/AD12,0)</f>
        <v>0</v>
      </c>
      <c r="AF12" s="195">
        <v>0</v>
      </c>
      <c r="AG12" s="195">
        <v>0</v>
      </c>
      <c r="AH12" s="346">
        <f>_xlfn.IFERROR(AF12/AG12,0)</f>
        <v>0</v>
      </c>
      <c r="AI12" s="195">
        <v>0</v>
      </c>
      <c r="AJ12" s="195">
        <v>0</v>
      </c>
      <c r="AK12" s="346">
        <f>_xlfn.IFERROR(AI12/AJ12,0)</f>
        <v>0</v>
      </c>
      <c r="AL12" s="274">
        <f>AM12+AP12+AS12+AV12+AY12+BB12+BE12+BH12</f>
        <v>0</v>
      </c>
      <c r="AM12" s="195">
        <v>0</v>
      </c>
      <c r="AN12" s="195">
        <v>0</v>
      </c>
      <c r="AO12" s="346">
        <f>_xlfn.IFERROR(AM12/AN12,0)</f>
        <v>0</v>
      </c>
      <c r="AP12" s="195">
        <v>0</v>
      </c>
      <c r="AQ12" s="195">
        <v>0</v>
      </c>
      <c r="AR12" s="346">
        <f>_xlfn.IFERROR(AP12/AQ12,0)</f>
        <v>0</v>
      </c>
      <c r="AS12" s="195">
        <v>0</v>
      </c>
      <c r="AT12" s="195">
        <v>0</v>
      </c>
      <c r="AU12" s="346">
        <f>_xlfn.IFERROR(AS12/AT12,0)</f>
        <v>0</v>
      </c>
      <c r="AV12" s="195">
        <v>0</v>
      </c>
      <c r="AW12" s="195">
        <v>0</v>
      </c>
      <c r="AX12" s="346">
        <f>_xlfn.IFERROR(AV12/AW12,0)</f>
        <v>0</v>
      </c>
      <c r="AY12" s="195"/>
      <c r="AZ12" s="195">
        <v>0</v>
      </c>
      <c r="BA12" s="346">
        <f>_xlfn.IFERROR(AY12/AZ12,0)</f>
        <v>0</v>
      </c>
      <c r="BB12" s="195">
        <v>0</v>
      </c>
      <c r="BC12" s="195">
        <v>0</v>
      </c>
      <c r="BD12" s="346">
        <f>_xlfn.IFERROR(BB12/BC12,0)</f>
        <v>0</v>
      </c>
      <c r="BE12" s="195">
        <v>0</v>
      </c>
      <c r="BF12" s="195">
        <v>0</v>
      </c>
      <c r="BG12" s="346">
        <f>_xlfn.IFERROR(BE12/BF12,0)</f>
        <v>0</v>
      </c>
      <c r="BH12" s="195">
        <v>0</v>
      </c>
      <c r="BI12" s="195">
        <v>0</v>
      </c>
      <c r="BJ12" s="346">
        <f>_xlfn.IFERROR(BH12/BI12,0)</f>
        <v>0</v>
      </c>
    </row>
    <row r="13" spans="2:62" s="189" customFormat="1" ht="25.5">
      <c r="B13" s="361" t="s">
        <v>562</v>
      </c>
      <c r="C13" s="343" t="s">
        <v>156</v>
      </c>
      <c r="D13" s="274">
        <f>L13+S13+AL13</f>
        <v>0</v>
      </c>
      <c r="E13" s="337" t="s">
        <v>398</v>
      </c>
      <c r="F13" s="108"/>
      <c r="G13" s="108"/>
      <c r="H13" s="108"/>
      <c r="I13" s="108"/>
      <c r="J13" s="108"/>
      <c r="K13" s="108"/>
      <c r="L13" s="274">
        <f>M13+P13</f>
        <v>0</v>
      </c>
      <c r="M13" s="195">
        <v>0</v>
      </c>
      <c r="N13" s="195">
        <v>0</v>
      </c>
      <c r="O13" s="346">
        <f>_xlfn.IFERROR(M13/N13,0)</f>
        <v>0</v>
      </c>
      <c r="P13" s="195">
        <v>0</v>
      </c>
      <c r="Q13" s="195">
        <v>0</v>
      </c>
      <c r="R13" s="346">
        <f>_xlfn.IFERROR(P13/Q13,0)</f>
        <v>0</v>
      </c>
      <c r="S13" s="274">
        <f>T13+W13+Z13+AC13+AF13+AI13</f>
        <v>0</v>
      </c>
      <c r="T13" s="195">
        <v>0</v>
      </c>
      <c r="U13" s="195">
        <v>0</v>
      </c>
      <c r="V13" s="346">
        <f>_xlfn.IFERROR(T13/U13,0)</f>
        <v>0</v>
      </c>
      <c r="W13" s="195">
        <v>0</v>
      </c>
      <c r="X13" s="195">
        <v>0</v>
      </c>
      <c r="Y13" s="346">
        <f>_xlfn.IFERROR(W13/X13,0)</f>
        <v>0</v>
      </c>
      <c r="Z13" s="195">
        <v>0</v>
      </c>
      <c r="AA13" s="195">
        <v>0</v>
      </c>
      <c r="AB13" s="346">
        <f>_xlfn.IFERROR(Z13/AA13,0)</f>
        <v>0</v>
      </c>
      <c r="AC13" s="195">
        <v>0</v>
      </c>
      <c r="AD13" s="195">
        <v>0</v>
      </c>
      <c r="AE13" s="346">
        <f>_xlfn.IFERROR(AC13/AD13,0)</f>
        <v>0</v>
      </c>
      <c r="AF13" s="195">
        <v>0</v>
      </c>
      <c r="AG13" s="195">
        <v>0</v>
      </c>
      <c r="AH13" s="346">
        <f>_xlfn.IFERROR(AF13/AG13,0)</f>
        <v>0</v>
      </c>
      <c r="AI13" s="195">
        <v>0</v>
      </c>
      <c r="AJ13" s="195">
        <v>0</v>
      </c>
      <c r="AK13" s="346">
        <f>_xlfn.IFERROR(AI13/AJ13,0)</f>
        <v>0</v>
      </c>
      <c r="AL13" s="274">
        <f>AM13+AP13+AS13+AV13+AY13+BB13+BE13+BH13</f>
        <v>0</v>
      </c>
      <c r="AM13" s="195">
        <v>0</v>
      </c>
      <c r="AN13" s="195">
        <v>0</v>
      </c>
      <c r="AO13" s="346">
        <f>_xlfn.IFERROR(AM13/AN13,0)</f>
        <v>0</v>
      </c>
      <c r="AP13" s="195">
        <v>0</v>
      </c>
      <c r="AQ13" s="195">
        <v>0</v>
      </c>
      <c r="AR13" s="346">
        <f>_xlfn.IFERROR(AP13/AQ13,0)</f>
        <v>0</v>
      </c>
      <c r="AS13" s="195">
        <v>0</v>
      </c>
      <c r="AT13" s="195">
        <v>0</v>
      </c>
      <c r="AU13" s="346">
        <f>_xlfn.IFERROR(AS13/AT13,0)</f>
        <v>0</v>
      </c>
      <c r="AV13" s="195">
        <v>0</v>
      </c>
      <c r="AW13" s="195">
        <v>0</v>
      </c>
      <c r="AX13" s="346">
        <f>_xlfn.IFERROR(AV13/AW13,0)</f>
        <v>0</v>
      </c>
      <c r="AY13" s="195"/>
      <c r="AZ13" s="195">
        <v>0</v>
      </c>
      <c r="BA13" s="346">
        <f>_xlfn.IFERROR(AY13/AZ13,0)</f>
        <v>0</v>
      </c>
      <c r="BB13" s="195">
        <v>0</v>
      </c>
      <c r="BC13" s="195">
        <v>0</v>
      </c>
      <c r="BD13" s="346">
        <f>_xlfn.IFERROR(BB13/BC13,0)</f>
        <v>0</v>
      </c>
      <c r="BE13" s="195">
        <v>0</v>
      </c>
      <c r="BF13" s="195">
        <v>0</v>
      </c>
      <c r="BG13" s="346">
        <f>_xlfn.IFERROR(BE13/BF13,0)</f>
        <v>0</v>
      </c>
      <c r="BH13" s="195">
        <v>0</v>
      </c>
      <c r="BI13" s="195">
        <v>0</v>
      </c>
      <c r="BJ13" s="346">
        <f>_xlfn.IFERROR(BH13/BI13,0)</f>
        <v>0</v>
      </c>
    </row>
    <row r="14" spans="2:62" s="189" customFormat="1" ht="12.75">
      <c r="B14" s="361" t="s">
        <v>562</v>
      </c>
      <c r="C14" s="343" t="s">
        <v>77</v>
      </c>
      <c r="D14" s="274">
        <f>L14+S14+AL14</f>
        <v>769.4594200000004</v>
      </c>
      <c r="E14" s="337" t="s">
        <v>398</v>
      </c>
      <c r="F14" s="108"/>
      <c r="G14" s="108"/>
      <c r="H14" s="108"/>
      <c r="I14" s="108"/>
      <c r="J14" s="108"/>
      <c r="K14" s="108"/>
      <c r="L14" s="274">
        <f>M14+P14</f>
        <v>769.4594200000004</v>
      </c>
      <c r="M14" s="195">
        <v>0</v>
      </c>
      <c r="N14" s="195">
        <v>0</v>
      </c>
      <c r="O14" s="346">
        <f>_xlfn.IFERROR(M14/N14,0)</f>
        <v>0</v>
      </c>
      <c r="P14" s="195">
        <v>769.4594200000004</v>
      </c>
      <c r="Q14" s="195">
        <v>5801.676</v>
      </c>
      <c r="R14" s="346">
        <f>_xlfn.IFERROR(P14/Q14,0)</f>
        <v>0.13262709258497032</v>
      </c>
      <c r="S14" s="274">
        <f>T14+W14+Z14+AC14+AF14+AI14</f>
        <v>0</v>
      </c>
      <c r="T14" s="195">
        <v>0</v>
      </c>
      <c r="U14" s="195">
        <v>0</v>
      </c>
      <c r="V14" s="346">
        <f>_xlfn.IFERROR(T14/U14,0)</f>
        <v>0</v>
      </c>
      <c r="W14" s="195">
        <v>0</v>
      </c>
      <c r="X14" s="195">
        <v>0</v>
      </c>
      <c r="Y14" s="346">
        <f>_xlfn.IFERROR(W14/X14,0)</f>
        <v>0</v>
      </c>
      <c r="Z14" s="195">
        <v>0</v>
      </c>
      <c r="AA14" s="195">
        <v>0</v>
      </c>
      <c r="AB14" s="346">
        <f>_xlfn.IFERROR(Z14/AA14,0)</f>
        <v>0</v>
      </c>
      <c r="AC14" s="195">
        <v>0</v>
      </c>
      <c r="AD14" s="195">
        <v>0</v>
      </c>
      <c r="AE14" s="346">
        <f>_xlfn.IFERROR(AC14/AD14,0)</f>
        <v>0</v>
      </c>
      <c r="AF14" s="195">
        <v>0</v>
      </c>
      <c r="AG14" s="195">
        <v>0</v>
      </c>
      <c r="AH14" s="346">
        <f>_xlfn.IFERROR(AF14/AG14,0)</f>
        <v>0</v>
      </c>
      <c r="AI14" s="195">
        <v>0</v>
      </c>
      <c r="AJ14" s="195">
        <v>0</v>
      </c>
      <c r="AK14" s="346">
        <f>_xlfn.IFERROR(AI14/AJ14,0)</f>
        <v>0</v>
      </c>
      <c r="AL14" s="274">
        <f>AM14+AP14+AS14+AV14+AY14+BB14+BE14+BH14</f>
        <v>0</v>
      </c>
      <c r="AM14" s="195">
        <v>0</v>
      </c>
      <c r="AN14" s="195">
        <v>0</v>
      </c>
      <c r="AO14" s="346">
        <f>_xlfn.IFERROR(AM14/AN14,0)</f>
        <v>0</v>
      </c>
      <c r="AP14" s="195">
        <v>0</v>
      </c>
      <c r="AQ14" s="195">
        <v>0</v>
      </c>
      <c r="AR14" s="346">
        <f>_xlfn.IFERROR(AP14/AQ14,0)</f>
        <v>0</v>
      </c>
      <c r="AS14" s="195">
        <v>0</v>
      </c>
      <c r="AT14" s="195">
        <v>0</v>
      </c>
      <c r="AU14" s="346">
        <f>_xlfn.IFERROR(AS14/AT14,0)</f>
        <v>0</v>
      </c>
      <c r="AV14" s="195">
        <v>0</v>
      </c>
      <c r="AW14" s="195">
        <v>0</v>
      </c>
      <c r="AX14" s="346">
        <f>_xlfn.IFERROR(AV14/AW14,0)</f>
        <v>0</v>
      </c>
      <c r="AY14" s="195">
        <v>0</v>
      </c>
      <c r="AZ14" s="195">
        <v>0</v>
      </c>
      <c r="BA14" s="346">
        <f>_xlfn.IFERROR(AY14/AZ14,0)</f>
        <v>0</v>
      </c>
      <c r="BB14" s="195">
        <v>0</v>
      </c>
      <c r="BC14" s="195">
        <v>0</v>
      </c>
      <c r="BD14" s="346">
        <f>_xlfn.IFERROR(BB14/BC14,0)</f>
        <v>0</v>
      </c>
      <c r="BE14" s="195">
        <v>0</v>
      </c>
      <c r="BF14" s="195">
        <v>0</v>
      </c>
      <c r="BG14" s="346">
        <f>_xlfn.IFERROR(BE14/BF14,0)</f>
        <v>0</v>
      </c>
      <c r="BH14" s="195">
        <v>0</v>
      </c>
      <c r="BI14" s="195">
        <v>0</v>
      </c>
      <c r="BJ14" s="346">
        <f>_xlfn.IFERROR(BH14/BI14,0)</f>
        <v>0</v>
      </c>
    </row>
    <row r="15" spans="2:62" s="189" customFormat="1" ht="12.75">
      <c r="B15" s="361" t="s">
        <v>562</v>
      </c>
      <c r="C15" s="342" t="s">
        <v>230</v>
      </c>
      <c r="D15" s="344"/>
      <c r="E15" s="339"/>
      <c r="F15" s="339"/>
      <c r="G15" s="339"/>
      <c r="H15" s="339"/>
      <c r="I15" s="339"/>
      <c r="J15" s="339"/>
      <c r="K15" s="339"/>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row>
    <row r="16" spans="2:62" s="189" customFormat="1" ht="12.75">
      <c r="B16" s="361" t="s">
        <v>562</v>
      </c>
      <c r="C16" s="343" t="s">
        <v>228</v>
      </c>
      <c r="D16" s="274">
        <f>F16+I16</f>
        <v>0</v>
      </c>
      <c r="E16" s="337" t="s">
        <v>398</v>
      </c>
      <c r="F16" s="195"/>
      <c r="G16" s="195"/>
      <c r="H16" s="346">
        <f>_xlfn.IFERROR(F16/G16,0)</f>
        <v>0</v>
      </c>
      <c r="I16" s="195">
        <v>0</v>
      </c>
      <c r="J16" s="195">
        <v>0</v>
      </c>
      <c r="K16" s="346">
        <f>_xlfn.IFERROR(I16/J16,0)</f>
        <v>0</v>
      </c>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row>
    <row r="17" spans="2:62" s="189" customFormat="1" ht="12.75">
      <c r="B17" s="361" t="s">
        <v>562</v>
      </c>
      <c r="C17" s="345" t="s">
        <v>35</v>
      </c>
      <c r="D17" s="344"/>
      <c r="E17" s="339"/>
      <c r="F17" s="338"/>
      <c r="G17" s="338"/>
      <c r="H17" s="347"/>
      <c r="I17" s="338"/>
      <c r="J17" s="338"/>
      <c r="K17" s="347"/>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row>
    <row r="18" spans="2:62" s="189" customFormat="1" ht="12.75">
      <c r="B18" s="361" t="s">
        <v>562</v>
      </c>
      <c r="C18" s="343" t="s">
        <v>229</v>
      </c>
      <c r="D18" s="274">
        <f>F18+I18</f>
        <v>0</v>
      </c>
      <c r="E18" s="337" t="s">
        <v>398</v>
      </c>
      <c r="F18" s="195">
        <v>0</v>
      </c>
      <c r="G18" s="195">
        <v>0</v>
      </c>
      <c r="H18" s="346">
        <f>_xlfn.IFERROR(F18/G18,0)</f>
        <v>0</v>
      </c>
      <c r="I18" s="195">
        <v>0</v>
      </c>
      <c r="J18" s="195">
        <v>0</v>
      </c>
      <c r="K18" s="346">
        <f>_xlfn.IFERROR(I18/J18,0)</f>
        <v>0</v>
      </c>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row>
    <row r="19" spans="2:62" s="189" customFormat="1" ht="12.75">
      <c r="B19" s="361" t="s">
        <v>562</v>
      </c>
      <c r="C19" s="342" t="s">
        <v>87</v>
      </c>
      <c r="D19" s="274">
        <f>F19+I19</f>
        <v>0</v>
      </c>
      <c r="E19" s="337" t="s">
        <v>398</v>
      </c>
      <c r="F19" s="195">
        <v>0</v>
      </c>
      <c r="G19" s="150"/>
      <c r="H19" s="151"/>
      <c r="I19" s="195">
        <v>0</v>
      </c>
      <c r="J19" s="150"/>
      <c r="K19" s="151"/>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row>
    <row r="20" spans="2:62" s="189" customFormat="1" ht="12.75">
      <c r="B20" s="337"/>
      <c r="C20" s="342" t="s">
        <v>23</v>
      </c>
      <c r="D20" s="277">
        <f>SUM(D12:D19)</f>
        <v>4957.302179999999</v>
      </c>
      <c r="E20" s="340"/>
      <c r="F20" s="277">
        <f>SUM(F12:F19)</f>
        <v>0</v>
      </c>
      <c r="G20" s="277">
        <f>SUM(G12:G19)</f>
        <v>0</v>
      </c>
      <c r="H20" s="348"/>
      <c r="I20" s="277">
        <f>SUM(I12:I19)</f>
        <v>0</v>
      </c>
      <c r="J20" s="277">
        <f>SUM(J12:J19)</f>
        <v>0</v>
      </c>
      <c r="K20" s="348"/>
      <c r="L20" s="277">
        <f>SUM(L12:L19)</f>
        <v>4957.302179999999</v>
      </c>
      <c r="M20" s="277">
        <f>SUM(M12:M19)</f>
        <v>4187.842759999999</v>
      </c>
      <c r="N20" s="277">
        <f>SUM(N12:N19)</f>
        <v>55566.264</v>
      </c>
      <c r="O20" s="277"/>
      <c r="P20" s="277">
        <f>SUM(P12:P19)</f>
        <v>769.4594200000004</v>
      </c>
      <c r="Q20" s="277">
        <f>SUM(Q12:Q19)</f>
        <v>5801.676</v>
      </c>
      <c r="R20" s="277"/>
      <c r="S20" s="277">
        <f>SUM(S12:S19)</f>
        <v>0</v>
      </c>
      <c r="T20" s="277">
        <f>SUM(T12:T19)</f>
        <v>0</v>
      </c>
      <c r="U20" s="277">
        <f>SUM(U12:U19)</f>
        <v>0</v>
      </c>
      <c r="V20" s="277"/>
      <c r="W20" s="277">
        <f>SUM(W12:W19)</f>
        <v>0</v>
      </c>
      <c r="X20" s="277">
        <f>SUM(X12:X19)</f>
        <v>0</v>
      </c>
      <c r="Y20" s="277"/>
      <c r="Z20" s="277">
        <f>SUM(Z12:Z19)</f>
        <v>0</v>
      </c>
      <c r="AA20" s="277">
        <f>SUM(AA12:AA19)</f>
        <v>0</v>
      </c>
      <c r="AB20" s="277"/>
      <c r="AC20" s="277">
        <f>SUM(AC12:AC19)</f>
        <v>0</v>
      </c>
      <c r="AD20" s="277">
        <f>SUM(AD12:AD19)</f>
        <v>0</v>
      </c>
      <c r="AE20" s="277"/>
      <c r="AF20" s="277">
        <f>SUM(AF12:AF19)</f>
        <v>0</v>
      </c>
      <c r="AG20" s="277">
        <f>SUM(AG12:AG19)</f>
        <v>0</v>
      </c>
      <c r="AH20" s="277"/>
      <c r="AI20" s="277">
        <f>SUM(AI12:AI19)</f>
        <v>0</v>
      </c>
      <c r="AJ20" s="277">
        <f>SUM(AJ12:AJ19)</f>
        <v>0</v>
      </c>
      <c r="AK20" s="277"/>
      <c r="AL20" s="277">
        <f>SUM(AL12:AL19)</f>
        <v>0</v>
      </c>
      <c r="AM20" s="277">
        <f>SUM(AM12:AM19)</f>
        <v>0</v>
      </c>
      <c r="AN20" s="277">
        <f>SUM(AN12:AN19)</f>
        <v>0</v>
      </c>
      <c r="AO20" s="277"/>
      <c r="AP20" s="277">
        <f>SUM(AP12:AP19)</f>
        <v>0</v>
      </c>
      <c r="AQ20" s="277">
        <f>SUM(AQ12:AQ19)</f>
        <v>0</v>
      </c>
      <c r="AR20" s="277"/>
      <c r="AS20" s="277">
        <f>SUM(AS12:AS19)</f>
        <v>0</v>
      </c>
      <c r="AT20" s="277">
        <f>SUM(AT12:AT19)</f>
        <v>0</v>
      </c>
      <c r="AU20" s="277"/>
      <c r="AV20" s="277">
        <f>SUM(AV12:AV19)</f>
        <v>0</v>
      </c>
      <c r="AW20" s="277">
        <f>SUM(AW12:AW19)</f>
        <v>0</v>
      </c>
      <c r="AX20" s="277"/>
      <c r="AY20" s="277">
        <f>SUM(AY12:AY19)</f>
        <v>0</v>
      </c>
      <c r="AZ20" s="277">
        <f>SUM(AZ12:AZ19)</f>
        <v>0</v>
      </c>
      <c r="BA20" s="277"/>
      <c r="BB20" s="277">
        <f>SUM(BB12:BB19)</f>
        <v>0</v>
      </c>
      <c r="BC20" s="277">
        <f>SUM(BC12:BC19)</f>
        <v>0</v>
      </c>
      <c r="BD20" s="277"/>
      <c r="BE20" s="277">
        <f>SUM(BE12:BE19)</f>
        <v>0</v>
      </c>
      <c r="BF20" s="277">
        <f>SUM(BF12:BF19)</f>
        <v>0</v>
      </c>
      <c r="BG20" s="277"/>
      <c r="BH20" s="277">
        <f>SUM(BH12:BH19)</f>
        <v>0</v>
      </c>
      <c r="BI20" s="277">
        <f>SUM(BI12:BI19)</f>
        <v>0</v>
      </c>
      <c r="BJ20" s="349"/>
    </row>
    <row r="21" spans="2:6" ht="12.75">
      <c r="B21" s="189"/>
      <c r="C21" s="189"/>
      <c r="D21" s="189"/>
      <c r="E21" s="189"/>
      <c r="F21" s="189"/>
    </row>
    <row r="22" spans="2:6" ht="12.75">
      <c r="B22" s="189"/>
      <c r="C22" s="189"/>
      <c r="E22" s="189"/>
      <c r="F22" s="189"/>
    </row>
    <row r="23" spans="2:6" ht="12.75">
      <c r="B23" s="189"/>
      <c r="C23" s="189"/>
      <c r="E23" s="189"/>
      <c r="F23" s="189"/>
    </row>
    <row r="24" spans="2:6" ht="12.75">
      <c r="B24" s="189"/>
      <c r="C24" s="189"/>
      <c r="E24" s="189"/>
      <c r="F24" s="189"/>
    </row>
    <row r="25" spans="2:6" ht="12.75">
      <c r="B25" s="189"/>
      <c r="C25" s="189"/>
      <c r="E25" s="189"/>
      <c r="F25" s="189"/>
    </row>
    <row r="26" spans="2:6" ht="12.75">
      <c r="B26" s="189"/>
      <c r="C26" s="189"/>
      <c r="E26" s="189"/>
      <c r="F26" s="189"/>
    </row>
    <row r="27" spans="2:6" ht="12.75">
      <c r="B27" s="189"/>
      <c r="C27" s="189"/>
      <c r="E27" s="189"/>
      <c r="F27" s="189"/>
    </row>
    <row r="28" spans="2:6" ht="12.75">
      <c r="B28" s="189"/>
      <c r="C28" s="189"/>
      <c r="E28" s="189"/>
      <c r="F28" s="189"/>
    </row>
    <row r="29" spans="2:6" ht="12.75">
      <c r="B29" s="189"/>
      <c r="C29" s="189"/>
      <c r="E29" s="189"/>
      <c r="F29" s="189"/>
    </row>
    <row r="30" spans="2:6" ht="12.75">
      <c r="B30" s="189"/>
      <c r="C30" s="189"/>
      <c r="E30" s="189"/>
      <c r="F30" s="189"/>
    </row>
    <row r="31" spans="2:6" ht="12.75">
      <c r="B31" s="189"/>
      <c r="C31" s="189"/>
      <c r="E31" s="189"/>
      <c r="F31" s="189"/>
    </row>
    <row r="32" spans="2:6" ht="15">
      <c r="B32" s="341"/>
      <c r="C32" s="189"/>
      <c r="E32" s="189"/>
      <c r="F32" s="189"/>
    </row>
    <row r="33" spans="2:6" ht="15">
      <c r="B33" s="341"/>
      <c r="C33" s="341"/>
      <c r="E33" s="341"/>
      <c r="F33" s="341"/>
    </row>
    <row r="34" spans="2:6" ht="15">
      <c r="B34" s="341"/>
      <c r="C34" s="341"/>
      <c r="E34" s="341"/>
      <c r="F34" s="341"/>
    </row>
    <row r="35" spans="2:6" ht="15">
      <c r="B35" s="341"/>
      <c r="C35" s="341"/>
      <c r="E35" s="341"/>
      <c r="F35" s="341"/>
    </row>
    <row r="36" spans="2:6" ht="15">
      <c r="B36" s="341"/>
      <c r="C36" s="341"/>
      <c r="D36" s="341"/>
      <c r="E36" s="341"/>
      <c r="F36" s="341"/>
    </row>
    <row r="37" spans="2:6" ht="15">
      <c r="B37" s="341"/>
      <c r="C37" s="341"/>
      <c r="D37" s="341"/>
      <c r="E37" s="341"/>
      <c r="F37" s="341"/>
    </row>
    <row r="38" spans="2:6" ht="15">
      <c r="B38" s="341"/>
      <c r="C38" s="341"/>
      <c r="D38" s="341"/>
      <c r="E38" s="341"/>
      <c r="F38" s="341"/>
    </row>
    <row r="39" spans="2:6" ht="15">
      <c r="B39" s="341"/>
      <c r="C39" s="341"/>
      <c r="D39" s="341"/>
      <c r="E39" s="341"/>
      <c r="F39" s="341"/>
    </row>
    <row r="40" spans="2:6" ht="15">
      <c r="B40" s="341"/>
      <c r="C40" s="341"/>
      <c r="D40" s="341"/>
      <c r="E40" s="341"/>
      <c r="F40" s="341"/>
    </row>
    <row r="41" spans="2:6" ht="15">
      <c r="B41" s="341"/>
      <c r="C41" s="341"/>
      <c r="D41" s="341"/>
      <c r="E41" s="341"/>
      <c r="F41" s="341"/>
    </row>
    <row r="42" spans="2:6" ht="15">
      <c r="B42" s="341"/>
      <c r="C42" s="341"/>
      <c r="D42" s="341"/>
      <c r="E42" s="341"/>
      <c r="F42" s="341"/>
    </row>
    <row r="43" spans="2:6" ht="15">
      <c r="B43" s="341"/>
      <c r="C43" s="341"/>
      <c r="D43" s="341"/>
      <c r="E43" s="341"/>
      <c r="F43" s="341"/>
    </row>
    <row r="44" spans="2:6" ht="15">
      <c r="B44" s="341"/>
      <c r="C44" s="341"/>
      <c r="D44" s="341"/>
      <c r="E44" s="341"/>
      <c r="F44" s="341"/>
    </row>
    <row r="45" spans="2:6" ht="15">
      <c r="B45" s="341"/>
      <c r="C45" s="341"/>
      <c r="D45" s="341"/>
      <c r="E45" s="341"/>
      <c r="F45" s="341"/>
    </row>
    <row r="46" spans="2:6" ht="15">
      <c r="B46" s="341"/>
      <c r="C46" s="341"/>
      <c r="D46" s="341"/>
      <c r="E46" s="341"/>
      <c r="F46" s="341"/>
    </row>
    <row r="47" spans="2:6" ht="15">
      <c r="B47" s="341"/>
      <c r="C47" s="341"/>
      <c r="D47" s="341"/>
      <c r="E47" s="341"/>
      <c r="F47" s="341"/>
    </row>
    <row r="48" spans="2:6" ht="15">
      <c r="B48" s="341"/>
      <c r="C48" s="341"/>
      <c r="D48" s="341"/>
      <c r="E48" s="341"/>
      <c r="F48" s="341"/>
    </row>
    <row r="49" spans="2:6" ht="15">
      <c r="B49" s="341"/>
      <c r="C49" s="341"/>
      <c r="D49" s="341"/>
      <c r="E49" s="341"/>
      <c r="F49" s="341"/>
    </row>
    <row r="50" spans="2:6" ht="15">
      <c r="B50" s="341"/>
      <c r="C50" s="341"/>
      <c r="D50" s="341"/>
      <c r="E50" s="341"/>
      <c r="F50" s="341"/>
    </row>
    <row r="51" spans="2:6" ht="15">
      <c r="B51" s="341"/>
      <c r="C51" s="341"/>
      <c r="D51" s="341"/>
      <c r="E51" s="341"/>
      <c r="F51" s="341"/>
    </row>
    <row r="52" spans="2:6" ht="15">
      <c r="B52" s="341"/>
      <c r="C52" s="341"/>
      <c r="D52" s="341"/>
      <c r="E52" s="341"/>
      <c r="F52" s="341"/>
    </row>
    <row r="53" spans="2:6" ht="15">
      <c r="B53" s="341"/>
      <c r="C53" s="341"/>
      <c r="D53" s="341"/>
      <c r="E53" s="341"/>
      <c r="F53" s="341"/>
    </row>
    <row r="54" spans="2:6" ht="15">
      <c r="B54" s="341"/>
      <c r="C54" s="341"/>
      <c r="D54" s="341"/>
      <c r="E54" s="341"/>
      <c r="F54" s="341"/>
    </row>
    <row r="55" spans="2:6" ht="15">
      <c r="B55" s="341"/>
      <c r="C55" s="341"/>
      <c r="D55" s="341"/>
      <c r="E55" s="341"/>
      <c r="F55" s="341"/>
    </row>
    <row r="56" spans="2:6" ht="15">
      <c r="B56" s="341"/>
      <c r="C56" s="341"/>
      <c r="D56" s="341"/>
      <c r="E56" s="341"/>
      <c r="F56" s="341"/>
    </row>
    <row r="57" spans="2:6" ht="15">
      <c r="B57" s="341"/>
      <c r="C57" s="341"/>
      <c r="D57" s="341"/>
      <c r="E57" s="341"/>
      <c r="F57" s="341"/>
    </row>
    <row r="58" spans="2:6" ht="15">
      <c r="B58" s="341"/>
      <c r="C58" s="341"/>
      <c r="D58" s="341"/>
      <c r="E58" s="341"/>
      <c r="F58" s="341"/>
    </row>
    <row r="59" spans="2:6" ht="15">
      <c r="B59" s="341"/>
      <c r="C59" s="341"/>
      <c r="D59" s="341"/>
      <c r="E59" s="341"/>
      <c r="F59" s="341"/>
    </row>
    <row r="60" spans="2:6" ht="15">
      <c r="B60" s="341"/>
      <c r="C60" s="341"/>
      <c r="D60" s="341"/>
      <c r="E60" s="341"/>
      <c r="F60" s="341"/>
    </row>
    <row r="61" spans="2:6" ht="15">
      <c r="B61" s="341"/>
      <c r="C61" s="341"/>
      <c r="D61" s="341"/>
      <c r="E61" s="341"/>
      <c r="F61" s="341"/>
    </row>
    <row r="62" spans="2:6" ht="15">
      <c r="B62" s="341"/>
      <c r="C62" s="341"/>
      <c r="D62" s="341"/>
      <c r="E62" s="341"/>
      <c r="F62" s="341"/>
    </row>
    <row r="63" spans="2:6" ht="15">
      <c r="B63" s="341"/>
      <c r="C63" s="341"/>
      <c r="D63" s="341"/>
      <c r="E63" s="341"/>
      <c r="F63" s="341"/>
    </row>
    <row r="64" spans="2:6" ht="15">
      <c r="B64" s="341"/>
      <c r="C64" s="341"/>
      <c r="D64" s="341"/>
      <c r="E64" s="341"/>
      <c r="F64" s="341"/>
    </row>
    <row r="65" spans="2:6" ht="15">
      <c r="B65" s="341"/>
      <c r="C65" s="341"/>
      <c r="D65" s="341"/>
      <c r="E65" s="341"/>
      <c r="F65" s="341"/>
    </row>
    <row r="66" spans="2:6" ht="15">
      <c r="B66" s="341"/>
      <c r="C66" s="341"/>
      <c r="D66" s="341"/>
      <c r="E66" s="341"/>
      <c r="F66" s="341"/>
    </row>
    <row r="67" spans="2:6" ht="15">
      <c r="B67" s="341"/>
      <c r="C67" s="341"/>
      <c r="D67" s="341"/>
      <c r="E67" s="341"/>
      <c r="F67" s="341"/>
    </row>
    <row r="68" spans="2:6" ht="15">
      <c r="B68" s="341"/>
      <c r="C68" s="341"/>
      <c r="D68" s="341"/>
      <c r="E68" s="341"/>
      <c r="F68" s="341"/>
    </row>
    <row r="69" spans="2:6" ht="15">
      <c r="B69" s="341"/>
      <c r="C69" s="341"/>
      <c r="D69" s="341"/>
      <c r="E69" s="341"/>
      <c r="F69" s="341"/>
    </row>
    <row r="70" spans="2:6" ht="15">
      <c r="B70" s="341"/>
      <c r="C70" s="341"/>
      <c r="D70" s="341"/>
      <c r="E70" s="341"/>
      <c r="F70" s="341"/>
    </row>
    <row r="71" spans="2:6" ht="15">
      <c r="B71" s="341"/>
      <c r="C71" s="341"/>
      <c r="D71" s="341"/>
      <c r="E71" s="341"/>
      <c r="F71" s="341"/>
    </row>
    <row r="72" spans="2:6" ht="15">
      <c r="B72" s="341"/>
      <c r="C72" s="341"/>
      <c r="D72" s="341"/>
      <c r="E72" s="341"/>
      <c r="F72" s="341"/>
    </row>
    <row r="73" spans="2:6" ht="15">
      <c r="B73" s="341"/>
      <c r="C73" s="341"/>
      <c r="D73" s="341"/>
      <c r="E73" s="341"/>
      <c r="F73" s="341"/>
    </row>
    <row r="74" spans="2:6" ht="15">
      <c r="B74" s="341"/>
      <c r="C74" s="341"/>
      <c r="D74" s="341"/>
      <c r="E74" s="341"/>
      <c r="F74" s="341"/>
    </row>
    <row r="75" spans="2:6" ht="15">
      <c r="B75" s="341"/>
      <c r="C75" s="341"/>
      <c r="D75" s="341"/>
      <c r="E75" s="341"/>
      <c r="F75" s="341"/>
    </row>
    <row r="76" spans="2:6" ht="15">
      <c r="B76" s="341"/>
      <c r="C76" s="341"/>
      <c r="D76" s="341"/>
      <c r="E76" s="341"/>
      <c r="F76" s="341"/>
    </row>
    <row r="77" spans="2:6" ht="15">
      <c r="B77" s="341"/>
      <c r="C77" s="341"/>
      <c r="D77" s="341"/>
      <c r="E77" s="341"/>
      <c r="F77" s="341"/>
    </row>
    <row r="78" spans="2:6" ht="15">
      <c r="B78" s="341"/>
      <c r="C78" s="341"/>
      <c r="D78" s="341"/>
      <c r="E78" s="341"/>
      <c r="F78" s="341"/>
    </row>
    <row r="79" spans="2:6" ht="15">
      <c r="B79" s="341"/>
      <c r="C79" s="341"/>
      <c r="D79" s="341"/>
      <c r="E79" s="341"/>
      <c r="F79" s="341"/>
    </row>
    <row r="80" spans="2:6" ht="15">
      <c r="B80" s="341"/>
      <c r="C80" s="341"/>
      <c r="D80" s="341"/>
      <c r="E80" s="341"/>
      <c r="F80" s="341"/>
    </row>
    <row r="81" spans="2:6" ht="15">
      <c r="B81" s="341"/>
      <c r="C81" s="341"/>
      <c r="D81" s="341"/>
      <c r="E81" s="341"/>
      <c r="F81" s="341"/>
    </row>
    <row r="82" spans="2:6" ht="15">
      <c r="B82" s="341"/>
      <c r="C82" s="341"/>
      <c r="D82" s="341"/>
      <c r="E82" s="341"/>
      <c r="F82" s="341"/>
    </row>
    <row r="83" spans="2:6" ht="15">
      <c r="B83" s="341"/>
      <c r="C83" s="341"/>
      <c r="D83" s="341"/>
      <c r="E83" s="341"/>
      <c r="F83" s="341"/>
    </row>
    <row r="84" spans="2:6" ht="15">
      <c r="B84" s="341"/>
      <c r="C84" s="341"/>
      <c r="D84" s="341"/>
      <c r="E84" s="341"/>
      <c r="F84" s="341"/>
    </row>
    <row r="85" spans="2:6" ht="15">
      <c r="B85" s="341"/>
      <c r="C85" s="341"/>
      <c r="D85" s="341"/>
      <c r="E85" s="341"/>
      <c r="F85" s="341"/>
    </row>
    <row r="86" spans="2:6" ht="15">
      <c r="B86" s="341"/>
      <c r="C86" s="341"/>
      <c r="D86" s="341"/>
      <c r="E86" s="341"/>
      <c r="F86" s="341"/>
    </row>
    <row r="87" spans="2:6" ht="15">
      <c r="B87" s="341"/>
      <c r="C87" s="341"/>
      <c r="D87" s="341"/>
      <c r="E87" s="341"/>
      <c r="F87" s="341"/>
    </row>
    <row r="88" spans="2:6" ht="15">
      <c r="B88" s="341"/>
      <c r="C88" s="341"/>
      <c r="D88" s="341"/>
      <c r="E88" s="341"/>
      <c r="F88" s="341"/>
    </row>
    <row r="89" spans="2:6" ht="15">
      <c r="B89" s="341"/>
      <c r="C89" s="341"/>
      <c r="D89" s="341"/>
      <c r="E89" s="341"/>
      <c r="F89" s="341"/>
    </row>
    <row r="90" spans="2:6" ht="15">
      <c r="B90" s="341"/>
      <c r="C90" s="341"/>
      <c r="D90" s="341"/>
      <c r="E90" s="341"/>
      <c r="F90" s="341"/>
    </row>
    <row r="91" spans="2:6" ht="15">
      <c r="B91" s="341"/>
      <c r="C91" s="341"/>
      <c r="D91" s="341"/>
      <c r="E91" s="341"/>
      <c r="F91" s="341"/>
    </row>
    <row r="92" spans="2:6" ht="15">
      <c r="B92" s="341"/>
      <c r="C92" s="341"/>
      <c r="D92" s="341"/>
      <c r="E92" s="341"/>
      <c r="F92" s="341"/>
    </row>
    <row r="93" spans="2:6" ht="15">
      <c r="B93" s="341"/>
      <c r="C93" s="341"/>
      <c r="D93" s="341"/>
      <c r="E93" s="341"/>
      <c r="F93" s="341"/>
    </row>
    <row r="94" spans="2:6" ht="15">
      <c r="B94" s="341"/>
      <c r="C94" s="341"/>
      <c r="D94" s="341"/>
      <c r="E94" s="341"/>
      <c r="F94" s="341"/>
    </row>
    <row r="95" spans="2:6" ht="15">
      <c r="B95" s="341"/>
      <c r="C95" s="341"/>
      <c r="D95" s="341"/>
      <c r="E95" s="341"/>
      <c r="F95" s="341"/>
    </row>
    <row r="96" spans="2:6" ht="15">
      <c r="B96" s="341"/>
      <c r="C96" s="341"/>
      <c r="D96" s="341"/>
      <c r="E96" s="341"/>
      <c r="F96" s="341"/>
    </row>
    <row r="97" spans="2:6" ht="15">
      <c r="B97" s="341"/>
      <c r="C97" s="341"/>
      <c r="D97" s="341"/>
      <c r="E97" s="341"/>
      <c r="F97" s="341"/>
    </row>
    <row r="98" spans="2:6" ht="15">
      <c r="B98" s="341"/>
      <c r="C98" s="341"/>
      <c r="D98" s="341"/>
      <c r="E98" s="341"/>
      <c r="F98" s="341"/>
    </row>
    <row r="99" spans="2:6" ht="15">
      <c r="B99" s="341"/>
      <c r="C99" s="341"/>
      <c r="D99" s="341"/>
      <c r="E99" s="341"/>
      <c r="F99" s="341"/>
    </row>
    <row r="100" spans="2:6" ht="15">
      <c r="B100" s="341"/>
      <c r="C100" s="341"/>
      <c r="D100" s="341"/>
      <c r="E100" s="341"/>
      <c r="F100" s="341"/>
    </row>
    <row r="101" spans="2:6" ht="15">
      <c r="B101" s="341"/>
      <c r="C101" s="341"/>
      <c r="D101" s="341"/>
      <c r="E101" s="341"/>
      <c r="F101" s="341"/>
    </row>
    <row r="102" spans="2:6" ht="15">
      <c r="B102" s="341"/>
      <c r="C102" s="341"/>
      <c r="D102" s="341"/>
      <c r="E102" s="341"/>
      <c r="F102" s="341"/>
    </row>
    <row r="103" spans="2:6" ht="15">
      <c r="B103" s="341"/>
      <c r="C103" s="341"/>
      <c r="D103" s="341"/>
      <c r="E103" s="341"/>
      <c r="F103" s="341"/>
    </row>
    <row r="104" spans="2:6" ht="15">
      <c r="B104" s="341"/>
      <c r="C104" s="341"/>
      <c r="D104" s="341"/>
      <c r="E104" s="341"/>
      <c r="F104" s="341"/>
    </row>
    <row r="105" spans="2:6" ht="15">
      <c r="B105" s="341"/>
      <c r="C105" s="341"/>
      <c r="D105" s="341"/>
      <c r="E105" s="341"/>
      <c r="F105" s="341"/>
    </row>
    <row r="106" spans="2:6" ht="15">
      <c r="B106" s="341"/>
      <c r="C106" s="341"/>
      <c r="D106" s="341"/>
      <c r="E106" s="341"/>
      <c r="F106" s="341"/>
    </row>
    <row r="107" spans="2:6" ht="15">
      <c r="B107" s="341"/>
      <c r="C107" s="341"/>
      <c r="D107" s="341"/>
      <c r="E107" s="341"/>
      <c r="F107" s="341"/>
    </row>
    <row r="108" spans="2:6" ht="15">
      <c r="B108" s="341"/>
      <c r="C108" s="341"/>
      <c r="D108" s="341"/>
      <c r="E108" s="341"/>
      <c r="F108" s="341"/>
    </row>
    <row r="109" spans="2:6" ht="15">
      <c r="B109" s="341"/>
      <c r="C109" s="341"/>
      <c r="D109" s="341"/>
      <c r="E109" s="341"/>
      <c r="F109" s="341"/>
    </row>
    <row r="110" spans="2:6" ht="15">
      <c r="B110" s="341"/>
      <c r="C110" s="341"/>
      <c r="D110" s="341"/>
      <c r="E110" s="341"/>
      <c r="F110" s="341"/>
    </row>
    <row r="111" spans="3:6" ht="15">
      <c r="C111" s="341"/>
      <c r="D111" s="341"/>
      <c r="E111" s="341"/>
      <c r="F111" s="341"/>
    </row>
  </sheetData>
  <sheetProtection formatCells="0" formatColumns="0" formatRows="0"/>
  <mergeCells count="29">
    <mergeCell ref="M9:O9"/>
    <mergeCell ref="Z8:AE8"/>
    <mergeCell ref="T8:Y8"/>
    <mergeCell ref="W9:Y9"/>
    <mergeCell ref="AS9:AU9"/>
    <mergeCell ref="AM9:AO9"/>
    <mergeCell ref="AM8:AR8"/>
    <mergeCell ref="AP9:AR9"/>
    <mergeCell ref="T9:V9"/>
    <mergeCell ref="I9:K9"/>
    <mergeCell ref="B1:F1"/>
    <mergeCell ref="B5:F5"/>
    <mergeCell ref="S7:AK7"/>
    <mergeCell ref="L7:R7"/>
    <mergeCell ref="AC9:AE9"/>
    <mergeCell ref="AF8:AJ8"/>
    <mergeCell ref="F7:K7"/>
    <mergeCell ref="P9:R9"/>
    <mergeCell ref="F9:H9"/>
    <mergeCell ref="AY8:BD8"/>
    <mergeCell ref="AS8:AX8"/>
    <mergeCell ref="Z9:AB9"/>
    <mergeCell ref="AY9:BA9"/>
    <mergeCell ref="AL7:BJ7"/>
    <mergeCell ref="AF9:AH9"/>
    <mergeCell ref="BB9:BD9"/>
    <mergeCell ref="BE8:BJ8"/>
    <mergeCell ref="AV9:AX9"/>
    <mergeCell ref="AI9:AK9"/>
  </mergeCells>
  <dataValidations count="1">
    <dataValidation type="list" allowBlank="1" showInputMessage="1" showErrorMessage="1" sqref="E16 E12:E14 E18:E19">
      <formula1>rYesNo</formula1>
    </dataValidation>
  </dataValidations>
  <printOptions/>
  <pageMargins left="0.75" right="0.75" top="1" bottom="1" header="0.5" footer="0.5"/>
  <pageSetup fitToHeight="1" fitToWidth="1" horizontalDpi="600" verticalDpi="600" orientation="landscape" paperSize="9" scale="21" r:id="rId4"/>
  <customProperties>
    <customPr name="_pios_id" r:id="rId5"/>
  </customProperties>
  <drawing r:id="rId3"/>
  <legacyDrawing r:id="rId2"/>
</worksheet>
</file>

<file path=xl/worksheets/sheet19.xml><?xml version="1.0" encoding="utf-8"?>
<worksheet xmlns="http://schemas.openxmlformats.org/spreadsheetml/2006/main" xmlns:r="http://schemas.openxmlformats.org/officeDocument/2006/relationships">
  <sheetPr>
    <tabColor rgb="FF92D050"/>
  </sheetPr>
  <dimension ref="B1:I13"/>
  <sheetViews>
    <sheetView zoomScalePageLayoutView="0" workbookViewId="0" topLeftCell="A1">
      <selection activeCell="A2" sqref="A2"/>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133</v>
      </c>
      <c r="C1" s="42"/>
      <c r="D1" s="42"/>
      <c r="E1" s="42"/>
      <c r="F1" s="42"/>
      <c r="G1" s="42"/>
      <c r="H1" s="42"/>
      <c r="I1" s="42"/>
    </row>
    <row r="2" spans="2:3" ht="15">
      <c r="B2" s="104" t="str">
        <f>Tradingname</f>
        <v>VicHub</v>
      </c>
      <c r="C2" s="105"/>
    </row>
    <row r="3" spans="2:5" ht="18" customHeight="1">
      <c r="B3" s="106" t="s">
        <v>182</v>
      </c>
      <c r="C3" s="107">
        <f>Yearending</f>
        <v>44926</v>
      </c>
      <c r="D3" s="84"/>
      <c r="E3" s="84"/>
    </row>
    <row r="4" ht="20.25">
      <c r="B4" s="41"/>
    </row>
    <row r="5" ht="15.75">
      <c r="B5" s="54" t="s">
        <v>202</v>
      </c>
    </row>
    <row r="6" spans="2:9" ht="12.75">
      <c r="B6" s="45"/>
      <c r="C6" s="48"/>
      <c r="D6" s="48"/>
      <c r="E6" s="48"/>
      <c r="G6" s="55"/>
      <c r="H6" s="50"/>
      <c r="I6" s="50"/>
    </row>
    <row r="7" spans="2:5" ht="57" customHeight="1">
      <c r="B7" s="459" t="s">
        <v>134</v>
      </c>
      <c r="C7" s="460"/>
      <c r="D7" s="460"/>
      <c r="E7" s="461"/>
    </row>
    <row r="8" spans="2:5" ht="13.5" customHeight="1">
      <c r="B8" s="458"/>
      <c r="C8" s="458"/>
      <c r="D8" s="458"/>
      <c r="E8" s="458"/>
    </row>
    <row r="9" spans="2:5" ht="13.5" customHeight="1">
      <c r="B9" s="458"/>
      <c r="C9" s="458"/>
      <c r="D9" s="458"/>
      <c r="E9" s="458"/>
    </row>
    <row r="10" spans="2:5" ht="13.5" customHeight="1">
      <c r="B10" s="458"/>
      <c r="C10" s="458"/>
      <c r="D10" s="458"/>
      <c r="E10" s="458"/>
    </row>
    <row r="11" spans="2:5" ht="13.5" customHeight="1">
      <c r="B11" s="458"/>
      <c r="C11" s="458"/>
      <c r="D11" s="458"/>
      <c r="E11" s="458"/>
    </row>
    <row r="12" spans="2:5" ht="13.5" customHeight="1">
      <c r="B12" s="458"/>
      <c r="C12" s="458"/>
      <c r="D12" s="458"/>
      <c r="E12" s="458"/>
    </row>
    <row r="13" spans="2:5" ht="13.5" customHeight="1">
      <c r="B13" s="458"/>
      <c r="C13" s="458"/>
      <c r="D13" s="458"/>
      <c r="E13" s="458"/>
    </row>
  </sheetData>
  <sheetProtection sheet="1"/>
  <mergeCells count="7">
    <mergeCell ref="B13:E13"/>
    <mergeCell ref="B7:E7"/>
    <mergeCell ref="B8:E8"/>
    <mergeCell ref="B9:E9"/>
    <mergeCell ref="B10:E10"/>
    <mergeCell ref="B11:E11"/>
    <mergeCell ref="B12:E12"/>
  </mergeCells>
  <printOptions/>
  <pageMargins left="0.75" right="0.75" top="1" bottom="1" header="0.5" footer="0.5"/>
  <pageSetup horizontalDpi="600" verticalDpi="600" orientation="landscape" paperSize="9" scale="59" r:id="rId2"/>
  <colBreaks count="1" manualBreakCount="1">
    <brk id="6" max="22" man="1"/>
  </colBreaks>
  <customProperties>
    <customPr name="_pios_id" r:id="rId3"/>
  </customPropertie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T55"/>
  <sheetViews>
    <sheetView zoomScale="69" zoomScaleNormal="69" zoomScalePageLayoutView="0" workbookViewId="0" topLeftCell="A1">
      <selection activeCell="A1" sqref="A1"/>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16</v>
      </c>
    </row>
    <row r="2" spans="2:20" ht="15" customHeight="1">
      <c r="B2" s="91"/>
      <c r="C2" s="92"/>
      <c r="D2" s="92"/>
      <c r="E2" s="92"/>
      <c r="F2" s="92"/>
      <c r="G2" s="92"/>
      <c r="H2" s="92"/>
      <c r="I2" s="92"/>
      <c r="J2" s="92"/>
      <c r="K2" s="93"/>
      <c r="L2" s="18"/>
      <c r="M2" s="18"/>
      <c r="N2" s="18"/>
      <c r="O2" s="18"/>
      <c r="P2" s="18"/>
      <c r="Q2" s="18"/>
      <c r="R2" s="18"/>
      <c r="S2" s="18"/>
      <c r="T2" s="19"/>
    </row>
    <row r="3" spans="2:20" ht="21" customHeight="1">
      <c r="B3" s="94"/>
      <c r="C3" s="96"/>
      <c r="D3" s="95" t="s">
        <v>17</v>
      </c>
      <c r="E3" s="96"/>
      <c r="F3" s="96"/>
      <c r="G3" s="96"/>
      <c r="H3" s="95"/>
      <c r="I3" s="96"/>
      <c r="J3" s="96"/>
      <c r="K3" s="97"/>
      <c r="L3" s="20"/>
      <c r="M3" s="20"/>
      <c r="N3" s="20"/>
      <c r="O3" s="20"/>
      <c r="P3" s="20"/>
      <c r="Q3" s="20"/>
      <c r="R3" s="20"/>
      <c r="S3" s="21"/>
      <c r="T3" s="19"/>
    </row>
    <row r="4" spans="2:20" ht="15" customHeight="1" thickBot="1">
      <c r="B4" s="94"/>
      <c r="C4" s="98"/>
      <c r="D4" s="99"/>
      <c r="E4" s="98"/>
      <c r="F4" s="98"/>
      <c r="G4" s="98"/>
      <c r="H4" s="100"/>
      <c r="I4" s="98"/>
      <c r="J4" s="98"/>
      <c r="K4" s="97"/>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01" customFormat="1" ht="15" customHeight="1">
      <c r="B6" s="34"/>
      <c r="C6" s="29"/>
      <c r="D6" s="29"/>
      <c r="E6" s="29"/>
      <c r="F6" s="29"/>
      <c r="G6" s="29"/>
      <c r="H6" s="29"/>
      <c r="I6" s="29"/>
      <c r="J6" s="29"/>
      <c r="K6" s="35"/>
      <c r="L6" s="27"/>
      <c r="M6" s="22"/>
      <c r="N6" s="22"/>
      <c r="O6" s="22"/>
      <c r="P6" s="22"/>
      <c r="Q6" s="22"/>
      <c r="R6" s="22"/>
      <c r="S6" s="20"/>
      <c r="T6" s="22"/>
    </row>
    <row r="7" spans="2:20" s="101" customFormat="1" ht="15" customHeight="1">
      <c r="B7" s="34"/>
      <c r="C7" s="29"/>
      <c r="D7" s="29"/>
      <c r="E7" s="29"/>
      <c r="F7" s="29"/>
      <c r="G7" s="29"/>
      <c r="H7" s="29"/>
      <c r="I7" s="29"/>
      <c r="J7" s="29"/>
      <c r="K7" s="35"/>
      <c r="L7" s="27"/>
      <c r="M7" s="22"/>
      <c r="N7" s="22"/>
      <c r="O7" s="22"/>
      <c r="P7" s="22"/>
      <c r="Q7" s="22"/>
      <c r="R7" s="22"/>
      <c r="S7" s="20"/>
      <c r="T7" s="22"/>
    </row>
    <row r="8" spans="2:20" s="101" customFormat="1" ht="15" customHeight="1">
      <c r="B8" s="34"/>
      <c r="C8" s="29"/>
      <c r="D8" s="29"/>
      <c r="E8" s="29"/>
      <c r="F8" s="29"/>
      <c r="G8" s="29"/>
      <c r="H8" s="29"/>
      <c r="I8" s="29"/>
      <c r="J8" s="29"/>
      <c r="K8" s="35"/>
      <c r="L8" s="27"/>
      <c r="M8" s="22"/>
      <c r="N8" s="22"/>
      <c r="O8" s="22"/>
      <c r="P8" s="22"/>
      <c r="Q8" s="22"/>
      <c r="R8" s="22"/>
      <c r="S8" s="20"/>
      <c r="T8" s="22"/>
    </row>
    <row r="9" spans="2:20" s="101" customFormat="1" ht="15" customHeight="1">
      <c r="B9" s="34"/>
      <c r="C9" s="29"/>
      <c r="D9" s="29"/>
      <c r="E9" s="29"/>
      <c r="F9" s="29"/>
      <c r="G9" s="29"/>
      <c r="H9" s="29"/>
      <c r="I9" s="29"/>
      <c r="J9" s="29"/>
      <c r="K9" s="35"/>
      <c r="L9" s="27"/>
      <c r="M9" s="22"/>
      <c r="N9" s="22"/>
      <c r="O9" s="22"/>
      <c r="P9" s="22"/>
      <c r="Q9" s="22"/>
      <c r="R9" s="22"/>
      <c r="S9" s="20"/>
      <c r="T9" s="22"/>
    </row>
    <row r="10" spans="2:20" s="101" customFormat="1" ht="15" customHeight="1">
      <c r="B10" s="34"/>
      <c r="C10" s="29"/>
      <c r="D10" s="29"/>
      <c r="E10" s="29"/>
      <c r="F10" s="29"/>
      <c r="G10" s="29"/>
      <c r="H10" s="29"/>
      <c r="I10" s="29"/>
      <c r="J10" s="29"/>
      <c r="K10" s="35"/>
      <c r="L10" s="27"/>
      <c r="M10" s="22"/>
      <c r="N10" s="22"/>
      <c r="O10" s="22"/>
      <c r="P10" s="22"/>
      <c r="Q10" s="22"/>
      <c r="R10" s="22"/>
      <c r="S10" s="20"/>
      <c r="T10" s="22"/>
    </row>
    <row r="11" spans="2:20" s="101" customFormat="1" ht="15" customHeight="1">
      <c r="B11" s="34"/>
      <c r="C11" s="29"/>
      <c r="D11" s="29"/>
      <c r="E11" s="29"/>
      <c r="F11" s="29"/>
      <c r="G11" s="29"/>
      <c r="H11" s="29"/>
      <c r="I11" s="29"/>
      <c r="J11" s="29"/>
      <c r="K11" s="35"/>
      <c r="L11" s="27"/>
      <c r="M11" s="22"/>
      <c r="N11" s="22"/>
      <c r="O11" s="22"/>
      <c r="P11" s="22"/>
      <c r="Q11" s="22"/>
      <c r="R11" s="22"/>
      <c r="S11" s="20"/>
      <c r="T11" s="22"/>
    </row>
    <row r="12" spans="2:20" s="101" customFormat="1" ht="15" customHeight="1">
      <c r="B12" s="34"/>
      <c r="C12" s="29"/>
      <c r="D12" s="29"/>
      <c r="E12" s="29"/>
      <c r="F12" s="29"/>
      <c r="G12" s="29"/>
      <c r="H12" s="29"/>
      <c r="I12" s="29"/>
      <c r="J12" s="29"/>
      <c r="K12" s="35"/>
      <c r="L12" s="27"/>
      <c r="M12" s="22"/>
      <c r="N12" s="22"/>
      <c r="O12" s="22"/>
      <c r="P12" s="22"/>
      <c r="Q12" s="22"/>
      <c r="R12" s="22"/>
      <c r="S12" s="20"/>
      <c r="T12" s="22"/>
    </row>
    <row r="13" spans="2:20" s="101" customFormat="1" ht="15" customHeight="1">
      <c r="B13" s="34"/>
      <c r="C13" s="29"/>
      <c r="D13" s="29"/>
      <c r="E13" s="29"/>
      <c r="F13" s="29"/>
      <c r="G13" s="29"/>
      <c r="H13" s="29"/>
      <c r="I13" s="29"/>
      <c r="J13" s="29"/>
      <c r="K13" s="35"/>
      <c r="L13" s="27"/>
      <c r="M13" s="22"/>
      <c r="N13" s="22"/>
      <c r="O13" s="22"/>
      <c r="P13" s="22"/>
      <c r="Q13" s="22"/>
      <c r="R13" s="22"/>
      <c r="S13" s="20"/>
      <c r="T13" s="22"/>
    </row>
    <row r="14" spans="2:20" s="101" customFormat="1" ht="15" customHeight="1">
      <c r="B14" s="34"/>
      <c r="C14" s="416"/>
      <c r="D14" s="416"/>
      <c r="E14" s="416"/>
      <c r="F14" s="29"/>
      <c r="G14" s="29"/>
      <c r="H14" s="29"/>
      <c r="I14" s="29"/>
      <c r="J14" s="29"/>
      <c r="K14" s="35"/>
      <c r="L14" s="27"/>
      <c r="M14" s="22"/>
      <c r="N14" s="22"/>
      <c r="O14" s="22"/>
      <c r="P14" s="22"/>
      <c r="Q14" s="22"/>
      <c r="R14" s="22"/>
      <c r="S14" s="20"/>
      <c r="T14" s="22"/>
    </row>
    <row r="15" spans="2:20" s="101" customFormat="1" ht="15" customHeight="1">
      <c r="B15" s="34"/>
      <c r="C15" s="29"/>
      <c r="D15" s="29"/>
      <c r="E15" s="29"/>
      <c r="F15" s="29"/>
      <c r="G15" s="29"/>
      <c r="H15" s="29"/>
      <c r="I15" s="29"/>
      <c r="J15" s="29"/>
      <c r="K15" s="35"/>
      <c r="L15" s="27"/>
      <c r="M15" s="102"/>
      <c r="N15" s="22"/>
      <c r="O15" s="22"/>
      <c r="P15" s="22"/>
      <c r="Q15" s="22"/>
      <c r="R15" s="22"/>
      <c r="S15" s="20"/>
      <c r="T15" s="22"/>
    </row>
    <row r="16" spans="2:20" s="101" customFormat="1" ht="15" customHeight="1">
      <c r="B16" s="34"/>
      <c r="C16" s="29"/>
      <c r="D16" s="29"/>
      <c r="E16" s="29"/>
      <c r="F16" s="29"/>
      <c r="G16" s="29"/>
      <c r="H16" s="29"/>
      <c r="I16" s="29"/>
      <c r="J16" s="29"/>
      <c r="K16" s="35"/>
      <c r="L16" s="27"/>
      <c r="M16" s="22"/>
      <c r="N16" s="22"/>
      <c r="O16" s="22"/>
      <c r="P16" s="22"/>
      <c r="Q16" s="22"/>
      <c r="R16" s="22"/>
      <c r="S16" s="20"/>
      <c r="T16" s="22"/>
    </row>
    <row r="17" spans="2:20" s="101" customFormat="1" ht="15" customHeight="1">
      <c r="B17" s="34"/>
      <c r="C17" s="29"/>
      <c r="D17" s="29"/>
      <c r="E17" s="29"/>
      <c r="F17" s="29"/>
      <c r="G17" s="29"/>
      <c r="H17" s="29"/>
      <c r="I17" s="29"/>
      <c r="J17" s="29"/>
      <c r="K17" s="35"/>
      <c r="L17" s="27"/>
      <c r="M17" s="22"/>
      <c r="N17" s="22"/>
      <c r="O17" s="22"/>
      <c r="P17" s="22"/>
      <c r="Q17" s="22"/>
      <c r="R17" s="22"/>
      <c r="S17" s="20"/>
      <c r="T17" s="22"/>
    </row>
    <row r="18" spans="2:20" s="101" customFormat="1" ht="15" customHeight="1">
      <c r="B18" s="34"/>
      <c r="C18" s="29"/>
      <c r="D18" s="29"/>
      <c r="E18" s="29"/>
      <c r="F18" s="29"/>
      <c r="G18" s="29"/>
      <c r="H18" s="29"/>
      <c r="I18" s="29"/>
      <c r="J18" s="29"/>
      <c r="K18" s="35"/>
      <c r="L18" s="27"/>
      <c r="M18" s="22"/>
      <c r="N18" s="22"/>
      <c r="O18" s="22"/>
      <c r="P18" s="22"/>
      <c r="Q18" s="22"/>
      <c r="R18" s="22"/>
      <c r="S18" s="20"/>
      <c r="T18" s="22"/>
    </row>
    <row r="19" spans="2:20" s="101" customFormat="1" ht="15" customHeight="1">
      <c r="B19" s="34"/>
      <c r="C19" s="29"/>
      <c r="D19" s="29"/>
      <c r="E19" s="29"/>
      <c r="F19" s="29"/>
      <c r="G19" s="29"/>
      <c r="H19" s="29"/>
      <c r="I19" s="29"/>
      <c r="J19" s="29"/>
      <c r="K19" s="35"/>
      <c r="L19" s="27"/>
      <c r="M19" s="22"/>
      <c r="N19" s="22"/>
      <c r="O19" s="22"/>
      <c r="P19" s="22"/>
      <c r="Q19" s="22"/>
      <c r="R19" s="22"/>
      <c r="S19" s="20"/>
      <c r="T19" s="22"/>
    </row>
    <row r="20" spans="2:20" s="101" customFormat="1" ht="15" customHeight="1">
      <c r="B20" s="34"/>
      <c r="C20" s="29"/>
      <c r="D20" s="29"/>
      <c r="E20" s="29"/>
      <c r="F20" s="29"/>
      <c r="G20" s="29"/>
      <c r="H20" s="29"/>
      <c r="I20" s="29"/>
      <c r="J20" s="29"/>
      <c r="K20" s="35"/>
      <c r="L20" s="27"/>
      <c r="M20" s="22"/>
      <c r="N20" s="22"/>
      <c r="O20" s="22"/>
      <c r="P20" s="22"/>
      <c r="Q20" s="22"/>
      <c r="R20" s="22"/>
      <c r="S20" s="20"/>
      <c r="T20" s="22"/>
    </row>
    <row r="21" spans="2:20" s="101" customFormat="1" ht="15.75" customHeight="1">
      <c r="B21" s="34"/>
      <c r="C21" s="29"/>
      <c r="D21" s="29"/>
      <c r="E21" s="29"/>
      <c r="F21" s="29"/>
      <c r="G21" s="29"/>
      <c r="H21" s="29"/>
      <c r="I21" s="29"/>
      <c r="J21" s="29"/>
      <c r="K21" s="35"/>
      <c r="L21" s="27"/>
      <c r="M21" s="22"/>
      <c r="N21" s="22"/>
      <c r="O21" s="22"/>
      <c r="P21" s="22"/>
      <c r="Q21" s="22"/>
      <c r="R21" s="22"/>
      <c r="S21" s="20"/>
      <c r="T21" s="22"/>
    </row>
    <row r="22" spans="2:20" s="101" customFormat="1" ht="15.75" customHeight="1">
      <c r="B22" s="34"/>
      <c r="C22" s="29"/>
      <c r="D22" s="29"/>
      <c r="E22" s="29"/>
      <c r="F22" s="29"/>
      <c r="G22" s="29"/>
      <c r="H22" s="29"/>
      <c r="I22" s="29"/>
      <c r="J22" s="29"/>
      <c r="K22" s="35"/>
      <c r="L22" s="27"/>
      <c r="M22" s="22"/>
      <c r="N22" s="22"/>
      <c r="O22" s="22"/>
      <c r="P22" s="22"/>
      <c r="Q22" s="22"/>
      <c r="R22" s="22"/>
      <c r="S22" s="20"/>
      <c r="T22" s="22"/>
    </row>
    <row r="23" spans="2:20" s="101" customFormat="1" ht="15" customHeight="1">
      <c r="B23" s="34"/>
      <c r="C23" s="29"/>
      <c r="D23" s="29"/>
      <c r="E23" s="29"/>
      <c r="F23" s="29"/>
      <c r="G23" s="29"/>
      <c r="H23" s="29"/>
      <c r="I23" s="29"/>
      <c r="J23" s="29"/>
      <c r="K23" s="35"/>
      <c r="L23" s="27"/>
      <c r="M23" s="22"/>
      <c r="N23" s="22"/>
      <c r="O23" s="22"/>
      <c r="P23" s="22"/>
      <c r="Q23" s="22"/>
      <c r="R23" s="22"/>
      <c r="S23" s="20"/>
      <c r="T23" s="22"/>
    </row>
    <row r="24" spans="2:20" s="101" customFormat="1" ht="15" customHeight="1">
      <c r="B24" s="34"/>
      <c r="C24" s="29"/>
      <c r="D24" s="29"/>
      <c r="E24" s="29"/>
      <c r="F24" s="29"/>
      <c r="G24" s="29"/>
      <c r="H24" s="29"/>
      <c r="I24" s="29"/>
      <c r="J24" s="29"/>
      <c r="K24" s="35"/>
      <c r="L24" s="27"/>
      <c r="M24" s="22"/>
      <c r="N24" s="22"/>
      <c r="O24" s="22"/>
      <c r="P24" s="22"/>
      <c r="Q24" s="22"/>
      <c r="R24" s="22"/>
      <c r="S24" s="20"/>
      <c r="T24" s="22"/>
    </row>
    <row r="25" spans="2:20" s="101" customFormat="1" ht="15" customHeight="1">
      <c r="B25" s="34"/>
      <c r="C25" s="29"/>
      <c r="D25" s="29"/>
      <c r="E25" s="29"/>
      <c r="F25" s="29"/>
      <c r="G25" s="29"/>
      <c r="H25" s="29"/>
      <c r="I25" s="29"/>
      <c r="J25" s="29"/>
      <c r="K25" s="35"/>
      <c r="L25" s="27"/>
      <c r="M25" s="22"/>
      <c r="N25" s="22"/>
      <c r="O25" s="22"/>
      <c r="P25" s="22"/>
      <c r="Q25" s="22"/>
      <c r="R25" s="22"/>
      <c r="S25" s="20"/>
      <c r="T25" s="22"/>
    </row>
    <row r="26" spans="2:20" s="101" customFormat="1" ht="15" customHeight="1">
      <c r="B26" s="34"/>
      <c r="C26" s="29"/>
      <c r="D26" s="30"/>
      <c r="E26" s="29"/>
      <c r="F26" s="29"/>
      <c r="G26" s="29"/>
      <c r="H26" s="29"/>
      <c r="I26" s="29"/>
      <c r="J26" s="29"/>
      <c r="K26" s="35"/>
      <c r="L26" s="27"/>
      <c r="M26" s="22"/>
      <c r="N26" s="22"/>
      <c r="O26" s="22"/>
      <c r="P26" s="22"/>
      <c r="Q26" s="22"/>
      <c r="R26" s="22"/>
      <c r="S26" s="20"/>
      <c r="T26" s="22"/>
    </row>
    <row r="27" spans="1:20" s="101" customFormat="1" ht="15" customHeight="1">
      <c r="A27" s="22"/>
      <c r="B27" s="34"/>
      <c r="C27" s="30"/>
      <c r="D27" s="30"/>
      <c r="E27" s="29"/>
      <c r="F27" s="29"/>
      <c r="G27" s="29"/>
      <c r="H27" s="29"/>
      <c r="I27" s="29"/>
      <c r="J27" s="29"/>
      <c r="K27" s="35"/>
      <c r="L27" s="27"/>
      <c r="M27" s="22"/>
      <c r="N27" s="22"/>
      <c r="O27" s="22"/>
      <c r="P27" s="22"/>
      <c r="Q27" s="22"/>
      <c r="R27" s="22"/>
      <c r="S27" s="20"/>
      <c r="T27" s="22"/>
    </row>
    <row r="28" spans="1:20" s="101" customFormat="1" ht="15" customHeight="1">
      <c r="A28" s="22"/>
      <c r="B28" s="34"/>
      <c r="C28" s="30"/>
      <c r="D28" s="30"/>
      <c r="E28" s="29"/>
      <c r="F28" s="29"/>
      <c r="G28" s="29"/>
      <c r="H28" s="29"/>
      <c r="I28" s="29"/>
      <c r="J28" s="29"/>
      <c r="K28" s="35"/>
      <c r="L28" s="27"/>
      <c r="M28" s="22"/>
      <c r="N28" s="22"/>
      <c r="O28" s="22"/>
      <c r="P28" s="22"/>
      <c r="Q28" s="22"/>
      <c r="R28" s="22"/>
      <c r="S28" s="20"/>
      <c r="T28" s="22"/>
    </row>
    <row r="29" spans="1:20" s="101" customFormat="1" ht="15" customHeight="1">
      <c r="A29" s="22"/>
      <c r="B29" s="34"/>
      <c r="C29" s="30"/>
      <c r="D29" s="30"/>
      <c r="E29" s="29"/>
      <c r="F29" s="29"/>
      <c r="G29" s="29"/>
      <c r="H29" s="29"/>
      <c r="I29" s="29"/>
      <c r="J29" s="29"/>
      <c r="K29" s="35"/>
      <c r="L29" s="27"/>
      <c r="M29" s="22"/>
      <c r="N29" s="22"/>
      <c r="O29" s="22"/>
      <c r="P29" s="22"/>
      <c r="Q29" s="22"/>
      <c r="R29" s="22"/>
      <c r="S29" s="20"/>
      <c r="T29" s="22"/>
    </row>
    <row r="30" spans="1:20" s="101" customFormat="1" ht="15" customHeight="1">
      <c r="A30" s="22"/>
      <c r="B30" s="34"/>
      <c r="C30" s="29"/>
      <c r="D30" s="29"/>
      <c r="E30" s="29"/>
      <c r="F30" s="29"/>
      <c r="G30" s="29"/>
      <c r="H30" s="29"/>
      <c r="I30" s="29"/>
      <c r="J30" s="29"/>
      <c r="K30" s="35"/>
      <c r="L30" s="27"/>
      <c r="M30" s="22"/>
      <c r="N30" s="22"/>
      <c r="O30" s="22"/>
      <c r="P30" s="22"/>
      <c r="Q30" s="22"/>
      <c r="R30" s="22"/>
      <c r="S30" s="20"/>
      <c r="T30" s="22"/>
    </row>
    <row r="31" spans="1:20" s="101" customFormat="1" ht="15" customHeight="1">
      <c r="A31" s="22"/>
      <c r="B31" s="34"/>
      <c r="C31" s="29"/>
      <c r="D31" s="29"/>
      <c r="E31" s="29"/>
      <c r="F31" s="29"/>
      <c r="G31" s="29"/>
      <c r="H31" s="29"/>
      <c r="I31" s="29"/>
      <c r="J31" s="32"/>
      <c r="K31" s="35"/>
      <c r="L31" s="33"/>
      <c r="M31" s="20"/>
      <c r="N31" s="20"/>
      <c r="O31" s="20"/>
      <c r="P31" s="20"/>
      <c r="Q31" s="20"/>
      <c r="R31" s="20"/>
      <c r="S31" s="20"/>
      <c r="T31" s="22"/>
    </row>
    <row r="32" spans="1:20" s="101" customFormat="1" ht="15" customHeight="1">
      <c r="A32" s="22"/>
      <c r="B32" s="34"/>
      <c r="C32" s="29"/>
      <c r="D32" s="29"/>
      <c r="E32" s="29"/>
      <c r="F32" s="29"/>
      <c r="G32" s="29"/>
      <c r="H32" s="29"/>
      <c r="I32" s="29"/>
      <c r="J32" s="32"/>
      <c r="K32" s="35"/>
      <c r="L32" s="33"/>
      <c r="M32" s="20"/>
      <c r="N32" s="20"/>
      <c r="O32" s="20"/>
      <c r="P32" s="20"/>
      <c r="Q32" s="20"/>
      <c r="R32" s="20"/>
      <c r="S32" s="20"/>
      <c r="T32" s="22"/>
    </row>
    <row r="33" spans="1:20" s="101" customFormat="1" ht="15" customHeight="1">
      <c r="A33" s="22"/>
      <c r="B33" s="34"/>
      <c r="C33" s="29"/>
      <c r="D33" s="29"/>
      <c r="E33" s="29"/>
      <c r="F33" s="29"/>
      <c r="G33" s="29"/>
      <c r="H33" s="29"/>
      <c r="I33" s="29"/>
      <c r="J33" s="32"/>
      <c r="K33" s="35"/>
      <c r="L33" s="33"/>
      <c r="M33" s="20"/>
      <c r="N33" s="20"/>
      <c r="O33" s="20"/>
      <c r="P33" s="20"/>
      <c r="Q33" s="20"/>
      <c r="R33" s="20"/>
      <c r="S33" s="20"/>
      <c r="T33" s="22"/>
    </row>
    <row r="34" spans="1:20" s="101" customFormat="1" ht="15" customHeight="1">
      <c r="A34" s="22"/>
      <c r="B34" s="34"/>
      <c r="C34" s="29"/>
      <c r="D34" s="29"/>
      <c r="E34" s="29"/>
      <c r="F34" s="29"/>
      <c r="G34" s="29"/>
      <c r="H34" s="29"/>
      <c r="I34" s="29"/>
      <c r="J34" s="32"/>
      <c r="K34" s="35"/>
      <c r="L34" s="33"/>
      <c r="M34" s="20"/>
      <c r="N34" s="20"/>
      <c r="O34" s="20"/>
      <c r="P34" s="20"/>
      <c r="Q34" s="20"/>
      <c r="R34" s="20"/>
      <c r="S34" s="20"/>
      <c r="T34" s="22"/>
    </row>
    <row r="35" spans="1:20" s="101" customFormat="1" ht="15" customHeight="1">
      <c r="A35" s="22"/>
      <c r="B35" s="34"/>
      <c r="C35" s="29"/>
      <c r="D35" s="29"/>
      <c r="E35" s="29"/>
      <c r="F35" s="32"/>
      <c r="G35" s="29"/>
      <c r="H35" s="29"/>
      <c r="I35" s="29"/>
      <c r="J35" s="32"/>
      <c r="K35" s="35"/>
      <c r="L35" s="33"/>
      <c r="M35" s="20"/>
      <c r="N35" s="20"/>
      <c r="O35" s="20"/>
      <c r="P35" s="20"/>
      <c r="Q35" s="20"/>
      <c r="R35" s="20"/>
      <c r="S35" s="20"/>
      <c r="T35" s="22"/>
    </row>
    <row r="36" spans="1:20" s="101" customFormat="1" ht="15" customHeight="1">
      <c r="A36" s="22"/>
      <c r="B36" s="34"/>
      <c r="C36" s="29"/>
      <c r="D36" s="29"/>
      <c r="E36" s="29"/>
      <c r="F36" s="32"/>
      <c r="G36" s="29"/>
      <c r="H36" s="31"/>
      <c r="I36" s="31"/>
      <c r="J36" s="32"/>
      <c r="K36" s="35"/>
      <c r="L36" s="33"/>
      <c r="M36" s="20"/>
      <c r="N36" s="20"/>
      <c r="O36" s="20"/>
      <c r="P36" s="20"/>
      <c r="Q36" s="20"/>
      <c r="R36" s="20"/>
      <c r="S36" s="20"/>
      <c r="T36" s="22"/>
    </row>
    <row r="37" spans="1:20" s="101" customFormat="1" ht="15" customHeight="1">
      <c r="A37" s="22"/>
      <c r="B37" s="34"/>
      <c r="C37" s="29"/>
      <c r="D37" s="29"/>
      <c r="E37" s="29"/>
      <c r="F37" s="32"/>
      <c r="G37" s="29"/>
      <c r="H37" s="29"/>
      <c r="I37" s="29"/>
      <c r="J37" s="32"/>
      <c r="K37" s="35"/>
      <c r="L37" s="33"/>
      <c r="M37" s="20"/>
      <c r="N37" s="20"/>
      <c r="O37" s="20"/>
      <c r="P37" s="20"/>
      <c r="Q37" s="20"/>
      <c r="R37" s="20"/>
      <c r="S37" s="20"/>
      <c r="T37" s="22"/>
    </row>
    <row r="38" spans="1:20" s="101" customFormat="1" ht="15" customHeight="1">
      <c r="A38" s="22"/>
      <c r="B38" s="34"/>
      <c r="C38" s="29"/>
      <c r="D38" s="29"/>
      <c r="E38" s="29"/>
      <c r="F38" s="32"/>
      <c r="G38" s="29"/>
      <c r="H38" s="29"/>
      <c r="I38" s="29"/>
      <c r="J38" s="32"/>
      <c r="K38" s="35"/>
      <c r="L38" s="33"/>
      <c r="M38" s="20"/>
      <c r="N38" s="20"/>
      <c r="O38" s="20"/>
      <c r="P38" s="20"/>
      <c r="Q38" s="20"/>
      <c r="R38" s="20"/>
      <c r="S38" s="20"/>
      <c r="T38" s="22"/>
    </row>
    <row r="39" spans="1:20" s="101" customFormat="1" ht="15" customHeight="1">
      <c r="A39" s="22"/>
      <c r="B39" s="34"/>
      <c r="C39" s="29"/>
      <c r="D39" s="29"/>
      <c r="E39" s="29"/>
      <c r="F39" s="32"/>
      <c r="G39" s="29"/>
      <c r="H39" s="29"/>
      <c r="I39" s="29"/>
      <c r="J39" s="32"/>
      <c r="K39" s="35"/>
      <c r="L39" s="33"/>
      <c r="M39" s="20"/>
      <c r="N39" s="20"/>
      <c r="O39" s="20"/>
      <c r="P39" s="20"/>
      <c r="Q39" s="20"/>
      <c r="R39" s="20"/>
      <c r="S39" s="20"/>
      <c r="T39" s="22"/>
    </row>
    <row r="40" spans="1:20" s="101" customFormat="1" ht="15" customHeight="1">
      <c r="A40" s="22"/>
      <c r="B40" s="34"/>
      <c r="C40" s="29"/>
      <c r="D40" s="29"/>
      <c r="E40" s="29"/>
      <c r="F40" s="32"/>
      <c r="G40" s="29"/>
      <c r="H40" s="29"/>
      <c r="I40" s="29"/>
      <c r="J40" s="32"/>
      <c r="K40" s="35"/>
      <c r="L40" s="33"/>
      <c r="M40" s="20"/>
      <c r="N40" s="20"/>
      <c r="O40" s="20"/>
      <c r="P40" s="20"/>
      <c r="Q40" s="20"/>
      <c r="R40" s="20"/>
      <c r="S40" s="20"/>
      <c r="T40" s="22"/>
    </row>
    <row r="41" spans="1:20" s="101" customFormat="1" ht="15" customHeight="1">
      <c r="A41" s="22"/>
      <c r="B41" s="34"/>
      <c r="C41" s="29"/>
      <c r="D41" s="29"/>
      <c r="E41" s="29"/>
      <c r="F41" s="32"/>
      <c r="G41" s="29"/>
      <c r="H41" s="29"/>
      <c r="I41" s="29"/>
      <c r="J41" s="32"/>
      <c r="K41" s="35"/>
      <c r="L41" s="33"/>
      <c r="M41" s="20"/>
      <c r="N41" s="20"/>
      <c r="O41" s="20"/>
      <c r="P41" s="20"/>
      <c r="Q41" s="20"/>
      <c r="R41" s="20"/>
      <c r="S41" s="20"/>
      <c r="T41" s="22"/>
    </row>
    <row r="42" spans="1:20" s="101" customFormat="1" ht="15" customHeight="1">
      <c r="A42" s="22"/>
      <c r="B42" s="34"/>
      <c r="C42" s="29"/>
      <c r="D42" s="29"/>
      <c r="E42" s="29"/>
      <c r="F42" s="32"/>
      <c r="G42" s="29"/>
      <c r="H42" s="29"/>
      <c r="I42" s="29"/>
      <c r="J42" s="32"/>
      <c r="K42" s="35"/>
      <c r="L42" s="33"/>
      <c r="M42" s="20"/>
      <c r="N42" s="20"/>
      <c r="O42" s="20"/>
      <c r="P42" s="20"/>
      <c r="Q42" s="20"/>
      <c r="R42" s="20"/>
      <c r="S42" s="20"/>
      <c r="T42" s="22"/>
    </row>
    <row r="43" spans="1:20" s="101" customFormat="1" ht="15" customHeight="1">
      <c r="A43" s="22"/>
      <c r="B43" s="34"/>
      <c r="C43" s="29"/>
      <c r="D43" s="29"/>
      <c r="E43" s="29"/>
      <c r="F43" s="32"/>
      <c r="G43" s="29"/>
      <c r="H43" s="29"/>
      <c r="I43" s="29"/>
      <c r="J43" s="32"/>
      <c r="K43" s="35"/>
      <c r="L43" s="33"/>
      <c r="M43" s="20"/>
      <c r="N43" s="20"/>
      <c r="O43" s="20"/>
      <c r="P43" s="20"/>
      <c r="Q43" s="20"/>
      <c r="R43" s="20"/>
      <c r="S43" s="20"/>
      <c r="T43" s="22"/>
    </row>
    <row r="44" spans="1:20" s="101" customFormat="1" ht="15" customHeight="1">
      <c r="A44" s="22"/>
      <c r="B44" s="34"/>
      <c r="C44" s="29"/>
      <c r="D44" s="29"/>
      <c r="E44" s="29"/>
      <c r="F44" s="32"/>
      <c r="G44" s="29"/>
      <c r="H44" s="29"/>
      <c r="I44" s="29"/>
      <c r="J44" s="32"/>
      <c r="K44" s="35"/>
      <c r="L44" s="33"/>
      <c r="M44" s="20"/>
      <c r="N44" s="20"/>
      <c r="O44" s="20"/>
      <c r="P44" s="20"/>
      <c r="Q44" s="20"/>
      <c r="R44" s="20"/>
      <c r="S44" s="20"/>
      <c r="T44" s="22"/>
    </row>
    <row r="45" spans="1:20" s="101" customFormat="1" ht="15" customHeight="1">
      <c r="A45" s="22"/>
      <c r="B45" s="34"/>
      <c r="C45" s="29"/>
      <c r="D45" s="29"/>
      <c r="E45" s="29"/>
      <c r="F45" s="32"/>
      <c r="G45" s="29"/>
      <c r="H45" s="29"/>
      <c r="I45" s="29"/>
      <c r="J45" s="32"/>
      <c r="K45" s="35"/>
      <c r="L45" s="33"/>
      <c r="M45" s="20"/>
      <c r="N45" s="20"/>
      <c r="O45" s="20"/>
      <c r="P45" s="20"/>
      <c r="Q45" s="20"/>
      <c r="R45" s="20"/>
      <c r="S45" s="20"/>
      <c r="T45" s="22"/>
    </row>
    <row r="46" spans="1:20" s="101" customFormat="1" ht="15" customHeight="1">
      <c r="A46" s="22"/>
      <c r="B46" s="34"/>
      <c r="C46" s="29"/>
      <c r="D46" s="29"/>
      <c r="E46" s="29"/>
      <c r="F46" s="32"/>
      <c r="G46" s="29"/>
      <c r="H46" s="29"/>
      <c r="I46" s="29"/>
      <c r="J46" s="32"/>
      <c r="K46" s="35"/>
      <c r="L46" s="33"/>
      <c r="M46" s="20"/>
      <c r="N46" s="20"/>
      <c r="O46" s="20"/>
      <c r="P46" s="20"/>
      <c r="Q46" s="20"/>
      <c r="R46" s="20"/>
      <c r="S46" s="20"/>
      <c r="T46" s="22"/>
    </row>
    <row r="47" spans="1:20" s="101" customFormat="1" ht="15" customHeight="1">
      <c r="A47" s="22"/>
      <c r="B47" s="34"/>
      <c r="C47" s="29"/>
      <c r="D47" s="29"/>
      <c r="E47" s="29"/>
      <c r="F47" s="32"/>
      <c r="G47" s="29"/>
      <c r="H47" s="29"/>
      <c r="I47" s="29"/>
      <c r="J47" s="32"/>
      <c r="K47" s="35"/>
      <c r="L47" s="33"/>
      <c r="M47" s="20"/>
      <c r="N47" s="20"/>
      <c r="O47" s="20"/>
      <c r="P47" s="20"/>
      <c r="Q47" s="20"/>
      <c r="R47" s="20"/>
      <c r="S47" s="20"/>
      <c r="T47" s="22"/>
    </row>
    <row r="48" spans="1:20" s="101" customFormat="1" ht="15" customHeight="1">
      <c r="A48" s="22"/>
      <c r="B48" s="34"/>
      <c r="C48" s="29"/>
      <c r="D48" s="29"/>
      <c r="E48" s="29"/>
      <c r="F48" s="32"/>
      <c r="G48" s="29"/>
      <c r="H48" s="29"/>
      <c r="I48" s="29"/>
      <c r="J48" s="32"/>
      <c r="K48" s="35"/>
      <c r="L48" s="33"/>
      <c r="M48" s="20"/>
      <c r="N48" s="20"/>
      <c r="O48" s="20"/>
      <c r="P48" s="20"/>
      <c r="Q48" s="20"/>
      <c r="R48" s="20"/>
      <c r="S48" s="20"/>
      <c r="T48" s="22"/>
    </row>
    <row r="49" spans="1:11" ht="24"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3.25">
      <c r="A51" s="19"/>
      <c r="B51" s="19"/>
      <c r="C51" s="19"/>
      <c r="D51" s="19"/>
    </row>
    <row r="52" spans="1:4" ht="23.25">
      <c r="A52" s="19"/>
      <c r="B52" s="19"/>
      <c r="C52" s="19"/>
      <c r="D52" s="19"/>
    </row>
    <row r="54" spans="7:9" ht="23.25">
      <c r="G54" s="18"/>
      <c r="H54" s="19"/>
      <c r="I54" s="19"/>
    </row>
    <row r="55" ht="23.25">
      <c r="G55" s="40"/>
    </row>
  </sheetData>
  <sheetProtection sheet="1"/>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customProperties>
    <customPr name="_pios_id" r:id="rId3"/>
  </customProperties>
  <drawing r:id="rId1"/>
</worksheet>
</file>

<file path=xl/worksheets/sheet20.xml><?xml version="1.0" encoding="utf-8"?>
<worksheet xmlns="http://schemas.openxmlformats.org/spreadsheetml/2006/main" xmlns:r="http://schemas.openxmlformats.org/officeDocument/2006/relationships">
  <dimension ref="B1:D4"/>
  <sheetViews>
    <sheetView zoomScalePageLayoutView="0" workbookViewId="0" topLeftCell="A1">
      <selection activeCell="A2" sqref="A2"/>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20.25">
      <c r="B1" s="44" t="s">
        <v>231</v>
      </c>
      <c r="C1" s="42"/>
      <c r="D1" s="42"/>
    </row>
    <row r="2" spans="2:3" ht="15">
      <c r="B2" s="104" t="str">
        <f>Tradingname</f>
        <v>VicHub</v>
      </c>
      <c r="C2" s="105"/>
    </row>
    <row r="3" spans="2:4" ht="15.75" customHeight="1">
      <c r="B3" s="106" t="s">
        <v>182</v>
      </c>
      <c r="C3" s="107">
        <f>Yearending</f>
        <v>44926</v>
      </c>
      <c r="D3" s="84"/>
    </row>
    <row r="4" ht="20.25">
      <c r="B4" s="41"/>
    </row>
  </sheetData>
  <sheetProtection/>
  <printOptions/>
  <pageMargins left="0.25" right="0.25" top="0.75" bottom="0.75" header="0.3" footer="0.3"/>
  <pageSetup horizontalDpi="600" verticalDpi="600" orientation="landscape" paperSize="9" r:id="rId2"/>
  <customProperties>
    <customPr name="_pios_id" r:id="rId3"/>
  </customProperties>
  <drawing r:id="rId1"/>
</worksheet>
</file>

<file path=xl/worksheets/sheet21.xml><?xml version="1.0" encoding="utf-8"?>
<worksheet xmlns="http://schemas.openxmlformats.org/spreadsheetml/2006/main" xmlns:r="http://schemas.openxmlformats.org/officeDocument/2006/relationships">
  <dimension ref="A1:I123"/>
  <sheetViews>
    <sheetView zoomScale="70" zoomScaleNormal="70" zoomScalePageLayoutView="0" workbookViewId="0" topLeftCell="A1">
      <selection activeCell="S28" sqref="S28"/>
    </sheetView>
  </sheetViews>
  <sheetFormatPr defaultColWidth="9.140625" defaultRowHeight="12.75"/>
  <cols>
    <col min="1" max="1" width="10.7109375" style="0" customWidth="1"/>
    <col min="2" max="2" width="20.00390625" style="111" customWidth="1"/>
    <col min="3" max="3" width="27.421875" style="0" customWidth="1"/>
    <col min="4" max="4" width="16.8515625" style="111" bestFit="1" customWidth="1"/>
    <col min="5" max="5" width="19.8515625" style="0" customWidth="1"/>
    <col min="6" max="6" width="21.421875" style="0" customWidth="1"/>
    <col min="7" max="7" width="59.00390625" style="0" customWidth="1"/>
    <col min="8" max="8" width="2.8515625" style="0" customWidth="1"/>
  </cols>
  <sheetData>
    <row r="1" spans="1:7" ht="12.75">
      <c r="A1" s="112" t="s">
        <v>240</v>
      </c>
      <c r="B1" s="113" t="s">
        <v>241</v>
      </c>
      <c r="C1" s="112" t="s">
        <v>242</v>
      </c>
      <c r="D1" s="113" t="s">
        <v>243</v>
      </c>
      <c r="E1" s="112" t="s">
        <v>270</v>
      </c>
      <c r="F1" s="112" t="s">
        <v>246</v>
      </c>
      <c r="G1" s="112" t="s">
        <v>247</v>
      </c>
    </row>
    <row r="2" spans="1:7" s="116" customFormat="1" ht="25.5">
      <c r="A2" s="114">
        <v>43314</v>
      </c>
      <c r="B2" s="115">
        <v>1</v>
      </c>
      <c r="C2" s="116" t="s">
        <v>244</v>
      </c>
      <c r="D2" s="115"/>
      <c r="F2" s="117" t="s">
        <v>267</v>
      </c>
      <c r="G2" s="117" t="s">
        <v>245</v>
      </c>
    </row>
    <row r="3" spans="1:9" s="116" customFormat="1" ht="25.5">
      <c r="A3" s="114">
        <v>43318</v>
      </c>
      <c r="B3" s="115">
        <v>2</v>
      </c>
      <c r="C3" s="116" t="s">
        <v>253</v>
      </c>
      <c r="D3" s="115">
        <v>2.1</v>
      </c>
      <c r="E3" s="116" t="s">
        <v>254</v>
      </c>
      <c r="F3" s="116" t="s">
        <v>255</v>
      </c>
      <c r="G3" s="117" t="s">
        <v>256</v>
      </c>
      <c r="I3" s="119"/>
    </row>
    <row r="4" spans="1:9" s="116" customFormat="1" ht="25.5">
      <c r="A4" s="114">
        <v>43314</v>
      </c>
      <c r="B4" s="115">
        <v>3</v>
      </c>
      <c r="C4" s="116" t="s">
        <v>248</v>
      </c>
      <c r="D4" s="115">
        <v>3.1</v>
      </c>
      <c r="E4" s="116" t="s">
        <v>271</v>
      </c>
      <c r="F4" s="116" t="s">
        <v>268</v>
      </c>
      <c r="G4" s="117" t="s">
        <v>265</v>
      </c>
      <c r="I4" s="119"/>
    </row>
    <row r="5" spans="1:9" s="116" customFormat="1" ht="26.25" customHeight="1">
      <c r="A5" s="114">
        <v>43314</v>
      </c>
      <c r="B5" s="115">
        <v>4</v>
      </c>
      <c r="C5" s="116" t="s">
        <v>249</v>
      </c>
      <c r="D5" s="115" t="s">
        <v>250</v>
      </c>
      <c r="E5" s="116" t="s">
        <v>272</v>
      </c>
      <c r="F5" s="116" t="s">
        <v>251</v>
      </c>
      <c r="G5" s="117" t="s">
        <v>252</v>
      </c>
      <c r="I5" s="119"/>
    </row>
    <row r="6" spans="1:9" s="116" customFormat="1" ht="38.25">
      <c r="A6" s="114">
        <v>43318</v>
      </c>
      <c r="B6" s="115">
        <v>5</v>
      </c>
      <c r="C6" s="116" t="s">
        <v>249</v>
      </c>
      <c r="D6" s="115" t="s">
        <v>250</v>
      </c>
      <c r="E6" s="116" t="s">
        <v>257</v>
      </c>
      <c r="F6" s="116" t="s">
        <v>258</v>
      </c>
      <c r="G6" s="117" t="s">
        <v>259</v>
      </c>
      <c r="I6" s="119"/>
    </row>
    <row r="7" spans="1:9" s="116" customFormat="1" ht="89.25">
      <c r="A7" s="114">
        <v>43318</v>
      </c>
      <c r="B7" s="115">
        <v>6</v>
      </c>
      <c r="C7" s="116" t="s">
        <v>249</v>
      </c>
      <c r="D7" s="118" t="s">
        <v>250</v>
      </c>
      <c r="E7" s="119" t="s">
        <v>262</v>
      </c>
      <c r="F7" s="119" t="s">
        <v>263</v>
      </c>
      <c r="G7" s="120" t="s">
        <v>273</v>
      </c>
      <c r="I7" s="119"/>
    </row>
    <row r="8" spans="1:9" ht="12.75">
      <c r="A8" s="114">
        <v>43318</v>
      </c>
      <c r="B8" s="115">
        <v>7</v>
      </c>
      <c r="C8" s="116" t="s">
        <v>249</v>
      </c>
      <c r="D8" s="118" t="s">
        <v>250</v>
      </c>
      <c r="E8" s="116" t="s">
        <v>264</v>
      </c>
      <c r="F8" s="116" t="s">
        <v>269</v>
      </c>
      <c r="G8" s="116" t="s">
        <v>266</v>
      </c>
      <c r="I8" s="119"/>
    </row>
    <row r="9" spans="1:9" ht="12.75">
      <c r="A9" s="114">
        <v>43991</v>
      </c>
      <c r="B9" s="115">
        <v>8</v>
      </c>
      <c r="C9" s="116" t="s">
        <v>248</v>
      </c>
      <c r="D9" s="115">
        <v>3.1</v>
      </c>
      <c r="E9" s="116" t="s">
        <v>277</v>
      </c>
      <c r="F9" s="116" t="s">
        <v>276</v>
      </c>
      <c r="G9" s="116" t="s">
        <v>278</v>
      </c>
      <c r="I9" s="119"/>
    </row>
    <row r="10" spans="1:9" ht="12.75">
      <c r="A10" s="114">
        <v>43991</v>
      </c>
      <c r="B10" s="115">
        <v>9</v>
      </c>
      <c r="C10" s="116" t="s">
        <v>248</v>
      </c>
      <c r="D10" s="115">
        <v>3.1</v>
      </c>
      <c r="E10" s="116" t="s">
        <v>279</v>
      </c>
      <c r="F10" s="116" t="s">
        <v>269</v>
      </c>
      <c r="G10" s="119" t="s">
        <v>307</v>
      </c>
      <c r="I10" s="119"/>
    </row>
    <row r="11" spans="1:9" ht="38.25">
      <c r="A11" s="114">
        <v>43991</v>
      </c>
      <c r="B11" s="115">
        <v>10</v>
      </c>
      <c r="C11" s="116" t="s">
        <v>248</v>
      </c>
      <c r="D11" s="115">
        <v>3.1</v>
      </c>
      <c r="E11" s="117" t="s">
        <v>282</v>
      </c>
      <c r="F11" s="116" t="s">
        <v>284</v>
      </c>
      <c r="G11" s="117" t="s">
        <v>283</v>
      </c>
      <c r="I11" s="119"/>
    </row>
    <row r="12" spans="1:9" ht="12.75">
      <c r="A12" s="114">
        <v>43991</v>
      </c>
      <c r="B12" s="115">
        <v>11</v>
      </c>
      <c r="C12" s="116" t="s">
        <v>280</v>
      </c>
      <c r="D12" s="118" t="s">
        <v>295</v>
      </c>
      <c r="E12" s="119" t="s">
        <v>296</v>
      </c>
      <c r="F12" s="119" t="s">
        <v>276</v>
      </c>
      <c r="G12" s="119" t="s">
        <v>297</v>
      </c>
      <c r="I12" s="119"/>
    </row>
    <row r="13" spans="1:9" ht="38.25">
      <c r="A13" s="114">
        <v>44028</v>
      </c>
      <c r="B13" s="115">
        <v>12</v>
      </c>
      <c r="C13" s="119" t="s">
        <v>286</v>
      </c>
      <c r="D13" s="115" t="s">
        <v>161</v>
      </c>
      <c r="E13" s="119" t="s">
        <v>294</v>
      </c>
      <c r="F13" s="120" t="s">
        <v>288</v>
      </c>
      <c r="G13" s="120" t="s">
        <v>287</v>
      </c>
      <c r="I13" s="119"/>
    </row>
    <row r="14" spans="1:9" ht="51">
      <c r="A14" s="114">
        <v>43999</v>
      </c>
      <c r="B14" s="115">
        <v>13</v>
      </c>
      <c r="C14" s="119" t="s">
        <v>289</v>
      </c>
      <c r="D14" s="118" t="s">
        <v>290</v>
      </c>
      <c r="E14" s="119" t="s">
        <v>291</v>
      </c>
      <c r="F14" s="120" t="s">
        <v>292</v>
      </c>
      <c r="G14" s="120" t="s">
        <v>293</v>
      </c>
      <c r="I14" s="119"/>
    </row>
    <row r="15" spans="1:9" ht="12.75">
      <c r="A15" s="114">
        <v>43991</v>
      </c>
      <c r="B15" s="115">
        <v>14</v>
      </c>
      <c r="C15" s="116" t="s">
        <v>249</v>
      </c>
      <c r="D15" s="115"/>
      <c r="E15" s="116"/>
      <c r="F15" s="116"/>
      <c r="G15" s="116" t="s">
        <v>281</v>
      </c>
      <c r="I15" s="119"/>
    </row>
    <row r="16" spans="1:9" ht="12.75">
      <c r="A16" s="114">
        <v>44038</v>
      </c>
      <c r="B16" s="115">
        <v>15</v>
      </c>
      <c r="C16" s="116" t="s">
        <v>326</v>
      </c>
      <c r="D16" s="118" t="s">
        <v>302</v>
      </c>
      <c r="E16" s="119" t="s">
        <v>300</v>
      </c>
      <c r="F16" s="119" t="s">
        <v>301</v>
      </c>
      <c r="G16" s="120" t="s">
        <v>303</v>
      </c>
      <c r="I16" s="119"/>
    </row>
    <row r="17" spans="1:9" ht="12.75">
      <c r="A17" s="123">
        <v>44038</v>
      </c>
      <c r="B17" s="115">
        <v>16</v>
      </c>
      <c r="C17" s="116" t="s">
        <v>248</v>
      </c>
      <c r="D17" s="115">
        <v>3.1</v>
      </c>
      <c r="E17" s="119" t="s">
        <v>304</v>
      </c>
      <c r="F17" s="116" t="s">
        <v>276</v>
      </c>
      <c r="G17" s="119" t="s">
        <v>305</v>
      </c>
      <c r="I17" s="119"/>
    </row>
    <row r="18" spans="1:9" ht="12.75">
      <c r="A18" s="123">
        <v>44038</v>
      </c>
      <c r="B18" s="115">
        <v>17</v>
      </c>
      <c r="C18" s="116" t="s">
        <v>248</v>
      </c>
      <c r="D18" s="115">
        <v>3.1</v>
      </c>
      <c r="E18" s="119" t="s">
        <v>306</v>
      </c>
      <c r="F18" s="116" t="s">
        <v>269</v>
      </c>
      <c r="G18" s="119" t="s">
        <v>308</v>
      </c>
      <c r="I18" s="119"/>
    </row>
    <row r="19" spans="1:7" ht="12.75">
      <c r="A19" s="114">
        <v>44038</v>
      </c>
      <c r="B19" s="115">
        <v>18</v>
      </c>
      <c r="C19" s="116" t="s">
        <v>326</v>
      </c>
      <c r="D19" s="118" t="s">
        <v>250</v>
      </c>
      <c r="E19" s="119" t="s">
        <v>312</v>
      </c>
      <c r="F19" s="119" t="s">
        <v>313</v>
      </c>
      <c r="G19" s="120" t="s">
        <v>314</v>
      </c>
    </row>
    <row r="20" spans="1:7" ht="12.75">
      <c r="A20" s="114">
        <v>44038</v>
      </c>
      <c r="B20" s="115">
        <v>19</v>
      </c>
      <c r="C20" s="123" t="s">
        <v>326</v>
      </c>
      <c r="D20" s="118" t="s">
        <v>302</v>
      </c>
      <c r="E20" s="119" t="s">
        <v>311</v>
      </c>
      <c r="F20" s="119" t="s">
        <v>313</v>
      </c>
      <c r="G20" s="120" t="s">
        <v>315</v>
      </c>
    </row>
    <row r="21" spans="1:9" ht="12.75">
      <c r="A21" s="114">
        <v>44038</v>
      </c>
      <c r="B21" s="115">
        <v>20</v>
      </c>
      <c r="C21" s="119" t="s">
        <v>317</v>
      </c>
      <c r="D21" s="115">
        <v>4.1</v>
      </c>
      <c r="E21" s="119" t="s">
        <v>318</v>
      </c>
      <c r="F21" s="119" t="s">
        <v>276</v>
      </c>
      <c r="G21" s="119" t="s">
        <v>319</v>
      </c>
      <c r="I21" s="119"/>
    </row>
    <row r="22" spans="1:7" ht="12.75">
      <c r="A22" s="114">
        <v>44038</v>
      </c>
      <c r="B22" s="115">
        <v>21</v>
      </c>
      <c r="C22" s="119" t="s">
        <v>317</v>
      </c>
      <c r="D22" s="115">
        <v>4.1</v>
      </c>
      <c r="E22" s="119" t="s">
        <v>321</v>
      </c>
      <c r="F22" s="119" t="s">
        <v>322</v>
      </c>
      <c r="G22" s="119" t="s">
        <v>323</v>
      </c>
    </row>
    <row r="23" spans="1:7" ht="25.5">
      <c r="A23" s="114">
        <v>44038</v>
      </c>
      <c r="B23" s="115">
        <v>22</v>
      </c>
      <c r="C23" s="119" t="s">
        <v>317</v>
      </c>
      <c r="D23" s="115">
        <v>4.1</v>
      </c>
      <c r="E23" s="120" t="s">
        <v>325</v>
      </c>
      <c r="F23" s="119" t="s">
        <v>269</v>
      </c>
      <c r="G23" s="120" t="s">
        <v>320</v>
      </c>
    </row>
    <row r="24" spans="1:7" ht="25.5">
      <c r="A24" s="114">
        <v>44038</v>
      </c>
      <c r="B24" s="115">
        <v>23</v>
      </c>
      <c r="C24" s="123" t="s">
        <v>326</v>
      </c>
      <c r="D24" s="118" t="s">
        <v>327</v>
      </c>
      <c r="E24" s="120" t="s">
        <v>329</v>
      </c>
      <c r="F24" s="116" t="s">
        <v>258</v>
      </c>
      <c r="G24" s="120" t="s">
        <v>328</v>
      </c>
    </row>
    <row r="25" spans="1:7" ht="12.75">
      <c r="A25" s="114">
        <v>44326</v>
      </c>
      <c r="B25" s="115">
        <v>24</v>
      </c>
      <c r="C25" s="123" t="s">
        <v>286</v>
      </c>
      <c r="D25" s="118"/>
      <c r="E25" s="120" t="s">
        <v>534</v>
      </c>
      <c r="F25" s="120" t="s">
        <v>437</v>
      </c>
      <c r="G25" s="117" t="s">
        <v>544</v>
      </c>
    </row>
    <row r="26" spans="1:7" ht="12.75">
      <c r="A26" s="114">
        <v>44326</v>
      </c>
      <c r="B26" s="115">
        <v>25</v>
      </c>
      <c r="C26" s="155" t="s">
        <v>438</v>
      </c>
      <c r="D26" s="115"/>
      <c r="E26" s="156" t="s">
        <v>439</v>
      </c>
      <c r="F26" s="116" t="s">
        <v>440</v>
      </c>
      <c r="G26" s="156" t="s">
        <v>551</v>
      </c>
    </row>
    <row r="27" spans="1:7" ht="12.75">
      <c r="A27" s="114">
        <v>44326</v>
      </c>
      <c r="B27" s="115">
        <v>26</v>
      </c>
      <c r="C27" s="155" t="s">
        <v>438</v>
      </c>
      <c r="D27" s="115"/>
      <c r="E27" s="156" t="s">
        <v>441</v>
      </c>
      <c r="F27" s="116" t="s">
        <v>440</v>
      </c>
      <c r="G27" s="156" t="s">
        <v>442</v>
      </c>
    </row>
    <row r="28" spans="1:7" ht="25.5">
      <c r="A28" s="114">
        <v>44326</v>
      </c>
      <c r="B28" s="115">
        <v>27</v>
      </c>
      <c r="C28" s="155" t="s">
        <v>438</v>
      </c>
      <c r="D28" s="115"/>
      <c r="E28" s="156" t="s">
        <v>443</v>
      </c>
      <c r="F28" s="116" t="s">
        <v>440</v>
      </c>
      <c r="G28" s="156" t="s">
        <v>444</v>
      </c>
    </row>
    <row r="29" spans="1:7" ht="12.75">
      <c r="A29" s="114">
        <v>44326</v>
      </c>
      <c r="B29" s="115">
        <v>28</v>
      </c>
      <c r="C29" s="155" t="s">
        <v>445</v>
      </c>
      <c r="D29" s="115"/>
      <c r="E29" s="156" t="s">
        <v>291</v>
      </c>
      <c r="F29" s="116" t="s">
        <v>446</v>
      </c>
      <c r="G29" s="156" t="s">
        <v>447</v>
      </c>
    </row>
    <row r="30" spans="1:7" ht="38.25">
      <c r="A30" s="114">
        <v>44326</v>
      </c>
      <c r="B30" s="115">
        <v>29</v>
      </c>
      <c r="C30" s="155" t="s">
        <v>396</v>
      </c>
      <c r="D30" s="118"/>
      <c r="E30" s="120"/>
      <c r="F30" s="116" t="s">
        <v>448</v>
      </c>
      <c r="G30" s="156" t="s">
        <v>449</v>
      </c>
    </row>
    <row r="31" spans="1:7" ht="25.5">
      <c r="A31" s="114">
        <v>44326</v>
      </c>
      <c r="B31" s="115">
        <v>30</v>
      </c>
      <c r="C31" s="119" t="s">
        <v>415</v>
      </c>
      <c r="D31" s="115">
        <v>1.2</v>
      </c>
      <c r="E31" s="119" t="s">
        <v>416</v>
      </c>
      <c r="F31" s="119" t="s">
        <v>258</v>
      </c>
      <c r="G31" s="152" t="s">
        <v>417</v>
      </c>
    </row>
    <row r="32" spans="1:7" ht="102">
      <c r="A32" s="114">
        <v>44326</v>
      </c>
      <c r="B32" s="115">
        <v>31</v>
      </c>
      <c r="C32" s="119" t="s">
        <v>418</v>
      </c>
      <c r="D32" s="115">
        <v>2.1</v>
      </c>
      <c r="E32" s="156" t="s">
        <v>450</v>
      </c>
      <c r="F32" s="119" t="s">
        <v>432</v>
      </c>
      <c r="G32" s="120" t="s">
        <v>433</v>
      </c>
    </row>
    <row r="33" spans="1:7" ht="25.5">
      <c r="A33" s="114">
        <v>44326</v>
      </c>
      <c r="B33" s="115">
        <v>32</v>
      </c>
      <c r="C33" s="119" t="s">
        <v>418</v>
      </c>
      <c r="D33" s="115">
        <v>2.1</v>
      </c>
      <c r="E33" s="156" t="s">
        <v>557</v>
      </c>
      <c r="F33" s="119" t="s">
        <v>269</v>
      </c>
      <c r="G33" s="120" t="s">
        <v>558</v>
      </c>
    </row>
    <row r="34" spans="1:7" ht="25.5">
      <c r="A34" s="114">
        <v>44326</v>
      </c>
      <c r="B34" s="115">
        <v>33</v>
      </c>
      <c r="C34" s="119" t="s">
        <v>418</v>
      </c>
      <c r="D34" s="115">
        <v>2.1</v>
      </c>
      <c r="E34" s="157" t="s">
        <v>451</v>
      </c>
      <c r="F34" s="157" t="s">
        <v>269</v>
      </c>
      <c r="G34" s="156" t="s">
        <v>452</v>
      </c>
    </row>
    <row r="35" spans="1:7" ht="12.75">
      <c r="A35" s="114">
        <v>44326</v>
      </c>
      <c r="B35" s="115">
        <v>34</v>
      </c>
      <c r="C35" s="158" t="s">
        <v>418</v>
      </c>
      <c r="D35" s="159">
        <v>2.1</v>
      </c>
      <c r="E35" s="160" t="s">
        <v>453</v>
      </c>
      <c r="F35" s="160" t="s">
        <v>454</v>
      </c>
      <c r="G35" s="161" t="s">
        <v>455</v>
      </c>
    </row>
    <row r="36" spans="1:7" ht="12.75">
      <c r="A36" s="114">
        <v>44326</v>
      </c>
      <c r="B36" s="115">
        <v>35</v>
      </c>
      <c r="C36" s="158" t="s">
        <v>418</v>
      </c>
      <c r="D36" s="159">
        <v>2.1</v>
      </c>
      <c r="E36" s="160" t="s">
        <v>456</v>
      </c>
      <c r="F36" s="160" t="s">
        <v>258</v>
      </c>
      <c r="G36" s="161" t="s">
        <v>457</v>
      </c>
    </row>
    <row r="37" spans="1:7" ht="25.5">
      <c r="A37" s="114">
        <v>44326</v>
      </c>
      <c r="B37" s="115">
        <v>36</v>
      </c>
      <c r="C37" s="119" t="s">
        <v>418</v>
      </c>
      <c r="D37" s="115">
        <v>2.1</v>
      </c>
      <c r="E37" s="157" t="s">
        <v>458</v>
      </c>
      <c r="F37" s="157" t="s">
        <v>269</v>
      </c>
      <c r="G37" s="156" t="s">
        <v>459</v>
      </c>
    </row>
    <row r="38" spans="1:7" ht="25.5">
      <c r="A38" s="114">
        <v>44326</v>
      </c>
      <c r="B38" s="115">
        <v>37</v>
      </c>
      <c r="C38" s="119" t="s">
        <v>419</v>
      </c>
      <c r="D38" s="115" t="s">
        <v>420</v>
      </c>
      <c r="E38" s="157" t="s">
        <v>460</v>
      </c>
      <c r="F38" s="119" t="s">
        <v>258</v>
      </c>
      <c r="G38" s="120" t="s">
        <v>434</v>
      </c>
    </row>
    <row r="39" spans="1:7" ht="25.5">
      <c r="A39" s="114">
        <v>44326</v>
      </c>
      <c r="B39" s="115">
        <v>38</v>
      </c>
      <c r="C39" s="119" t="s">
        <v>419</v>
      </c>
      <c r="D39" s="115" t="s">
        <v>420</v>
      </c>
      <c r="E39" s="119"/>
      <c r="F39" s="120" t="s">
        <v>435</v>
      </c>
      <c r="G39" s="156" t="s">
        <v>559</v>
      </c>
    </row>
    <row r="40" spans="1:7" ht="38.25">
      <c r="A40" s="114">
        <v>44326</v>
      </c>
      <c r="B40" s="115">
        <v>39</v>
      </c>
      <c r="C40" s="116" t="s">
        <v>419</v>
      </c>
      <c r="D40" s="115" t="s">
        <v>420</v>
      </c>
      <c r="E40" s="116" t="s">
        <v>421</v>
      </c>
      <c r="F40" s="120" t="s">
        <v>436</v>
      </c>
      <c r="G40" s="156" t="s">
        <v>461</v>
      </c>
    </row>
    <row r="41" spans="1:7" ht="38.25">
      <c r="A41" s="114">
        <v>44326</v>
      </c>
      <c r="B41" s="115">
        <v>40</v>
      </c>
      <c r="C41" s="116" t="s">
        <v>419</v>
      </c>
      <c r="D41" s="115" t="s">
        <v>420</v>
      </c>
      <c r="E41" s="116" t="s">
        <v>422</v>
      </c>
      <c r="F41" s="120" t="s">
        <v>437</v>
      </c>
      <c r="G41" s="117" t="s">
        <v>462</v>
      </c>
    </row>
    <row r="42" spans="1:7" ht="12.75">
      <c r="A42" s="114">
        <v>44326</v>
      </c>
      <c r="B42" s="115">
        <v>41</v>
      </c>
      <c r="C42" s="116" t="s">
        <v>419</v>
      </c>
      <c r="D42" s="115" t="s">
        <v>420</v>
      </c>
      <c r="E42" s="116" t="s">
        <v>463</v>
      </c>
      <c r="F42" s="156" t="s">
        <v>269</v>
      </c>
      <c r="G42" s="117" t="s">
        <v>464</v>
      </c>
    </row>
    <row r="43" spans="1:7" ht="25.5">
      <c r="A43" s="114">
        <v>44326</v>
      </c>
      <c r="B43" s="115">
        <v>42</v>
      </c>
      <c r="C43" s="116" t="s">
        <v>536</v>
      </c>
      <c r="D43" s="118" t="s">
        <v>540</v>
      </c>
      <c r="E43" s="116" t="s">
        <v>537</v>
      </c>
      <c r="F43" s="120" t="s">
        <v>538</v>
      </c>
      <c r="G43" s="120" t="s">
        <v>539</v>
      </c>
    </row>
    <row r="44" spans="1:7" ht="51">
      <c r="A44" s="114">
        <v>44326</v>
      </c>
      <c r="B44" s="115">
        <v>43</v>
      </c>
      <c r="C44" s="116" t="s">
        <v>465</v>
      </c>
      <c r="D44" s="115" t="s">
        <v>466</v>
      </c>
      <c r="E44" s="116" t="s">
        <v>467</v>
      </c>
      <c r="F44" s="156" t="s">
        <v>263</v>
      </c>
      <c r="G44" s="117" t="s">
        <v>468</v>
      </c>
    </row>
    <row r="45" spans="1:7" ht="12.75">
      <c r="A45" s="114">
        <v>44326</v>
      </c>
      <c r="B45" s="115">
        <v>44</v>
      </c>
      <c r="C45" s="116" t="s">
        <v>469</v>
      </c>
      <c r="D45" s="115" t="s">
        <v>470</v>
      </c>
      <c r="E45" s="116" t="s">
        <v>467</v>
      </c>
      <c r="F45" s="156" t="s">
        <v>263</v>
      </c>
      <c r="G45" s="117" t="s">
        <v>471</v>
      </c>
    </row>
    <row r="46" spans="1:7" ht="12.75">
      <c r="A46" s="114">
        <v>44326</v>
      </c>
      <c r="B46" s="115">
        <v>45</v>
      </c>
      <c r="C46" s="116" t="s">
        <v>472</v>
      </c>
      <c r="D46" s="115" t="s">
        <v>470</v>
      </c>
      <c r="E46" s="116" t="s">
        <v>473</v>
      </c>
      <c r="F46" s="156" t="s">
        <v>269</v>
      </c>
      <c r="G46" s="117" t="s">
        <v>474</v>
      </c>
    </row>
    <row r="47" spans="1:7" ht="12.75">
      <c r="A47" s="114">
        <v>44326</v>
      </c>
      <c r="B47" s="115">
        <v>46</v>
      </c>
      <c r="C47" s="116" t="s">
        <v>472</v>
      </c>
      <c r="D47" s="115" t="s">
        <v>470</v>
      </c>
      <c r="E47" s="116" t="s">
        <v>475</v>
      </c>
      <c r="F47" s="156" t="s">
        <v>476</v>
      </c>
      <c r="G47" s="117" t="s">
        <v>477</v>
      </c>
    </row>
    <row r="48" spans="1:7" ht="12.75">
      <c r="A48" s="114">
        <v>44326</v>
      </c>
      <c r="B48" s="115">
        <v>47</v>
      </c>
      <c r="C48" s="116" t="s">
        <v>423</v>
      </c>
      <c r="D48" s="115"/>
      <c r="E48" s="116" t="s">
        <v>542</v>
      </c>
      <c r="F48" s="120" t="s">
        <v>437</v>
      </c>
      <c r="G48" s="117" t="s">
        <v>543</v>
      </c>
    </row>
    <row r="49" spans="1:7" ht="12.75">
      <c r="A49" s="114">
        <v>44326</v>
      </c>
      <c r="B49" s="115">
        <v>48</v>
      </c>
      <c r="C49" s="116" t="s">
        <v>423</v>
      </c>
      <c r="D49" s="115">
        <v>3.1</v>
      </c>
      <c r="E49" s="116" t="s">
        <v>424</v>
      </c>
      <c r="F49" s="117" t="s">
        <v>478</v>
      </c>
      <c r="G49" s="117" t="s">
        <v>479</v>
      </c>
    </row>
    <row r="50" spans="1:7" ht="12.75">
      <c r="A50" s="114">
        <v>44326</v>
      </c>
      <c r="B50" s="115">
        <v>49</v>
      </c>
      <c r="C50" s="116" t="s">
        <v>423</v>
      </c>
      <c r="D50" s="115">
        <v>3.1</v>
      </c>
      <c r="E50" s="116" t="s">
        <v>425</v>
      </c>
      <c r="F50" s="117" t="s">
        <v>258</v>
      </c>
      <c r="G50" s="117" t="s">
        <v>480</v>
      </c>
    </row>
    <row r="51" spans="1:7" ht="140.25">
      <c r="A51" s="114">
        <v>44326</v>
      </c>
      <c r="B51" s="115">
        <v>50</v>
      </c>
      <c r="C51" s="116" t="s">
        <v>423</v>
      </c>
      <c r="D51" s="115">
        <v>3.1</v>
      </c>
      <c r="E51" s="116" t="s">
        <v>481</v>
      </c>
      <c r="F51" s="117" t="s">
        <v>482</v>
      </c>
      <c r="G51" s="117" t="s">
        <v>483</v>
      </c>
    </row>
    <row r="52" spans="1:7" ht="25.5">
      <c r="A52" s="114">
        <v>44326</v>
      </c>
      <c r="B52" s="115">
        <v>51</v>
      </c>
      <c r="C52" s="116" t="s">
        <v>423</v>
      </c>
      <c r="D52" s="115">
        <v>3.1</v>
      </c>
      <c r="E52" s="116" t="s">
        <v>484</v>
      </c>
      <c r="F52" s="117" t="s">
        <v>269</v>
      </c>
      <c r="G52" s="117" t="s">
        <v>485</v>
      </c>
    </row>
    <row r="53" spans="1:7" ht="38.25">
      <c r="A53" s="114">
        <v>44326</v>
      </c>
      <c r="B53" s="115">
        <v>52</v>
      </c>
      <c r="C53" s="116" t="s">
        <v>423</v>
      </c>
      <c r="D53" s="115">
        <v>3.1</v>
      </c>
      <c r="E53" s="116" t="s">
        <v>486</v>
      </c>
      <c r="F53" s="117" t="s">
        <v>269</v>
      </c>
      <c r="G53" s="117" t="s">
        <v>487</v>
      </c>
    </row>
    <row r="54" spans="1:7" ht="51">
      <c r="A54" s="114">
        <v>44326</v>
      </c>
      <c r="B54" s="115">
        <v>53</v>
      </c>
      <c r="C54" s="116" t="s">
        <v>488</v>
      </c>
      <c r="D54" s="115"/>
      <c r="E54" s="116"/>
      <c r="F54" s="117" t="s">
        <v>489</v>
      </c>
      <c r="G54" s="117" t="s">
        <v>490</v>
      </c>
    </row>
    <row r="55" spans="1:7" ht="12.75">
      <c r="A55" s="114">
        <v>44326</v>
      </c>
      <c r="B55" s="115">
        <v>54</v>
      </c>
      <c r="C55" s="116" t="s">
        <v>488</v>
      </c>
      <c r="D55" s="115" t="s">
        <v>295</v>
      </c>
      <c r="E55" s="116" t="s">
        <v>491</v>
      </c>
      <c r="F55" s="117" t="s">
        <v>492</v>
      </c>
      <c r="G55" s="117" t="s">
        <v>493</v>
      </c>
    </row>
    <row r="56" spans="1:7" ht="12.75">
      <c r="A56" s="114">
        <v>44326</v>
      </c>
      <c r="B56" s="115">
        <v>55</v>
      </c>
      <c r="C56" s="116" t="s">
        <v>488</v>
      </c>
      <c r="D56" s="115"/>
      <c r="E56" s="116" t="s">
        <v>545</v>
      </c>
      <c r="F56" s="117" t="s">
        <v>258</v>
      </c>
      <c r="G56" s="117" t="s">
        <v>546</v>
      </c>
    </row>
    <row r="57" spans="1:7" ht="51">
      <c r="A57" s="114">
        <v>44326</v>
      </c>
      <c r="B57" s="115">
        <v>56</v>
      </c>
      <c r="C57" s="116" t="s">
        <v>494</v>
      </c>
      <c r="D57" s="115"/>
      <c r="E57" s="116"/>
      <c r="F57" s="117" t="s">
        <v>489</v>
      </c>
      <c r="G57" s="117" t="s">
        <v>495</v>
      </c>
    </row>
    <row r="58" spans="1:7" ht="25.5">
      <c r="A58" s="114">
        <v>44326</v>
      </c>
      <c r="B58" s="115">
        <v>57</v>
      </c>
      <c r="C58" s="116" t="s">
        <v>494</v>
      </c>
      <c r="D58" s="115" t="s">
        <v>496</v>
      </c>
      <c r="E58" s="117" t="s">
        <v>497</v>
      </c>
      <c r="F58" s="117" t="s">
        <v>492</v>
      </c>
      <c r="G58" s="117" t="s">
        <v>493</v>
      </c>
    </row>
    <row r="59" spans="1:7" ht="12.75">
      <c r="A59" s="114">
        <v>44326</v>
      </c>
      <c r="B59" s="115">
        <v>58</v>
      </c>
      <c r="C59" s="116" t="s">
        <v>326</v>
      </c>
      <c r="D59" s="115" t="s">
        <v>250</v>
      </c>
      <c r="E59" s="116" t="s">
        <v>426</v>
      </c>
      <c r="F59" s="117" t="s">
        <v>437</v>
      </c>
      <c r="G59" s="117" t="s">
        <v>480</v>
      </c>
    </row>
    <row r="60" spans="1:7" ht="12.75">
      <c r="A60" s="114">
        <v>44326</v>
      </c>
      <c r="B60" s="115">
        <v>59</v>
      </c>
      <c r="C60" s="116" t="s">
        <v>326</v>
      </c>
      <c r="D60" s="115" t="s">
        <v>250</v>
      </c>
      <c r="E60" s="116" t="s">
        <v>427</v>
      </c>
      <c r="F60" s="117" t="s">
        <v>437</v>
      </c>
      <c r="G60" s="117" t="s">
        <v>480</v>
      </c>
    </row>
    <row r="61" spans="1:7" ht="12.75">
      <c r="A61" s="114">
        <v>44326</v>
      </c>
      <c r="B61" s="115">
        <v>60</v>
      </c>
      <c r="C61" s="116" t="s">
        <v>326</v>
      </c>
      <c r="D61" s="115" t="s">
        <v>250</v>
      </c>
      <c r="E61" t="s">
        <v>498</v>
      </c>
      <c r="F61" s="117" t="s">
        <v>268</v>
      </c>
      <c r="G61" s="117" t="s">
        <v>499</v>
      </c>
    </row>
    <row r="62" spans="1:7" ht="12.75">
      <c r="A62" s="114">
        <v>44326</v>
      </c>
      <c r="B62" s="115">
        <v>61</v>
      </c>
      <c r="C62" s="116" t="s">
        <v>326</v>
      </c>
      <c r="D62" s="115" t="s">
        <v>327</v>
      </c>
      <c r="E62" s="116" t="s">
        <v>500</v>
      </c>
      <c r="F62" s="117" t="s">
        <v>492</v>
      </c>
      <c r="G62" s="162" t="s">
        <v>501</v>
      </c>
    </row>
    <row r="63" spans="1:7" ht="38.25">
      <c r="A63" s="114">
        <v>44326</v>
      </c>
      <c r="B63" s="115">
        <v>62</v>
      </c>
      <c r="C63" s="116" t="s">
        <v>326</v>
      </c>
      <c r="D63" s="115" t="s">
        <v>327</v>
      </c>
      <c r="E63" s="116" t="s">
        <v>502</v>
      </c>
      <c r="F63" s="117" t="s">
        <v>476</v>
      </c>
      <c r="G63" s="117" t="s">
        <v>503</v>
      </c>
    </row>
    <row r="64" spans="1:7" ht="25.5">
      <c r="A64" s="114">
        <v>44326</v>
      </c>
      <c r="B64" s="115">
        <v>63</v>
      </c>
      <c r="C64" s="116" t="s">
        <v>326</v>
      </c>
      <c r="D64" s="115" t="s">
        <v>250</v>
      </c>
      <c r="E64" s="116" t="s">
        <v>312</v>
      </c>
      <c r="F64" s="117" t="s">
        <v>313</v>
      </c>
      <c r="G64" s="117" t="s">
        <v>504</v>
      </c>
    </row>
    <row r="65" spans="1:7" ht="25.5">
      <c r="A65" s="114">
        <v>44326</v>
      </c>
      <c r="B65" s="115">
        <v>64</v>
      </c>
      <c r="C65" s="116" t="s">
        <v>326</v>
      </c>
      <c r="D65" s="115" t="s">
        <v>302</v>
      </c>
      <c r="E65" s="116" t="s">
        <v>428</v>
      </c>
      <c r="F65" s="117" t="s">
        <v>313</v>
      </c>
      <c r="G65" s="117" t="s">
        <v>504</v>
      </c>
    </row>
    <row r="66" spans="1:7" ht="25.5">
      <c r="A66" s="114">
        <v>44326</v>
      </c>
      <c r="B66" s="115">
        <v>65</v>
      </c>
      <c r="C66" s="116" t="s">
        <v>429</v>
      </c>
      <c r="D66" s="115" t="s">
        <v>430</v>
      </c>
      <c r="E66" s="116" t="s">
        <v>431</v>
      </c>
      <c r="F66" s="117" t="s">
        <v>313</v>
      </c>
      <c r="G66" s="117" t="s">
        <v>504</v>
      </c>
    </row>
    <row r="67" spans="1:7" ht="51">
      <c r="A67" s="114">
        <v>44326</v>
      </c>
      <c r="B67" s="115">
        <v>66</v>
      </c>
      <c r="C67" s="116" t="s">
        <v>505</v>
      </c>
      <c r="D67" s="115" t="s">
        <v>430</v>
      </c>
      <c r="E67" s="116" t="s">
        <v>467</v>
      </c>
      <c r="F67" s="117" t="s">
        <v>263</v>
      </c>
      <c r="G67" s="117" t="s">
        <v>468</v>
      </c>
    </row>
    <row r="68" spans="1:7" ht="12.75">
      <c r="A68" s="114">
        <v>44326</v>
      </c>
      <c r="B68" s="115">
        <v>67</v>
      </c>
      <c r="C68" s="116" t="s">
        <v>506</v>
      </c>
      <c r="D68" s="115"/>
      <c r="E68" s="116"/>
      <c r="F68" s="117" t="s">
        <v>489</v>
      </c>
      <c r="G68" t="s">
        <v>507</v>
      </c>
    </row>
    <row r="69" spans="1:7" ht="25.5">
      <c r="A69" s="114">
        <v>44326</v>
      </c>
      <c r="B69" s="115">
        <v>68</v>
      </c>
      <c r="C69" s="116" t="s">
        <v>506</v>
      </c>
      <c r="D69" s="115"/>
      <c r="E69" s="116"/>
      <c r="F69" s="117" t="s">
        <v>508</v>
      </c>
      <c r="G69" s="117" t="s">
        <v>509</v>
      </c>
    </row>
    <row r="70" spans="1:7" ht="25.5">
      <c r="A70" s="114">
        <v>44326</v>
      </c>
      <c r="B70" s="115">
        <v>69</v>
      </c>
      <c r="C70" s="116" t="s">
        <v>506</v>
      </c>
      <c r="D70" s="115">
        <v>4.1</v>
      </c>
      <c r="E70" s="116" t="s">
        <v>510</v>
      </c>
      <c r="F70" s="117" t="s">
        <v>269</v>
      </c>
      <c r="G70" s="117" t="s">
        <v>511</v>
      </c>
    </row>
    <row r="71" spans="1:7" ht="25.5">
      <c r="A71" s="114">
        <v>44326</v>
      </c>
      <c r="B71" s="115">
        <v>70</v>
      </c>
      <c r="C71" s="116" t="s">
        <v>506</v>
      </c>
      <c r="D71" s="115">
        <v>4.1</v>
      </c>
      <c r="E71" s="116" t="s">
        <v>512</v>
      </c>
      <c r="F71" s="117" t="s">
        <v>432</v>
      </c>
      <c r="G71" s="117" t="s">
        <v>513</v>
      </c>
    </row>
    <row r="72" spans="1:7" ht="12.75">
      <c r="A72" s="114">
        <v>44326</v>
      </c>
      <c r="B72" s="115">
        <v>71</v>
      </c>
      <c r="C72" s="116" t="s">
        <v>506</v>
      </c>
      <c r="D72" s="115">
        <v>4.1</v>
      </c>
      <c r="E72" s="116" t="s">
        <v>514</v>
      </c>
      <c r="F72" s="117" t="s">
        <v>515</v>
      </c>
      <c r="G72" s="117" t="s">
        <v>516</v>
      </c>
    </row>
    <row r="73" spans="1:7" ht="12.75">
      <c r="A73" s="114">
        <v>44326</v>
      </c>
      <c r="B73" s="115">
        <v>72</v>
      </c>
      <c r="C73" s="116" t="s">
        <v>506</v>
      </c>
      <c r="D73" s="115">
        <v>4.1</v>
      </c>
      <c r="E73" s="116" t="s">
        <v>517</v>
      </c>
      <c r="F73" s="117" t="s">
        <v>269</v>
      </c>
      <c r="G73" s="117" t="s">
        <v>518</v>
      </c>
    </row>
    <row r="74" spans="1:7" ht="25.5">
      <c r="A74" s="114">
        <v>44326</v>
      </c>
      <c r="B74" s="115">
        <v>73</v>
      </c>
      <c r="C74" s="116" t="s">
        <v>506</v>
      </c>
      <c r="D74" s="115">
        <v>4.1</v>
      </c>
      <c r="E74" s="116" t="s">
        <v>519</v>
      </c>
      <c r="F74" s="117" t="s">
        <v>269</v>
      </c>
      <c r="G74" s="117" t="s">
        <v>520</v>
      </c>
    </row>
    <row r="75" spans="1:7" ht="12.75">
      <c r="A75" s="114">
        <v>44326</v>
      </c>
      <c r="B75" s="115">
        <v>74</v>
      </c>
      <c r="C75" s="116" t="s">
        <v>506</v>
      </c>
      <c r="D75" s="115"/>
      <c r="E75" s="116" t="s">
        <v>549</v>
      </c>
      <c r="F75" s="117" t="s">
        <v>437</v>
      </c>
      <c r="G75" s="117" t="s">
        <v>550</v>
      </c>
    </row>
    <row r="76" spans="1:7" ht="38.25">
      <c r="A76" s="114">
        <v>44326</v>
      </c>
      <c r="B76" s="115">
        <v>75</v>
      </c>
      <c r="C76" s="116" t="s">
        <v>521</v>
      </c>
      <c r="D76" s="115">
        <v>5.1</v>
      </c>
      <c r="E76" s="116" t="s">
        <v>522</v>
      </c>
      <c r="F76" s="117" t="s">
        <v>523</v>
      </c>
      <c r="G76" s="117" t="s">
        <v>524</v>
      </c>
    </row>
    <row r="77" spans="1:7" ht="38.25">
      <c r="A77" s="114">
        <v>44326</v>
      </c>
      <c r="B77" s="115">
        <v>76</v>
      </c>
      <c r="C77" s="116" t="s">
        <v>521</v>
      </c>
      <c r="D77" s="115">
        <v>5.1</v>
      </c>
      <c r="E77" s="116" t="s">
        <v>525</v>
      </c>
      <c r="F77" s="117" t="s">
        <v>523</v>
      </c>
      <c r="G77" s="117" t="s">
        <v>526</v>
      </c>
    </row>
    <row r="78" spans="1:7" ht="25.5">
      <c r="A78" s="114">
        <v>44326</v>
      </c>
      <c r="B78" s="115">
        <v>77</v>
      </c>
      <c r="C78" s="116" t="s">
        <v>521</v>
      </c>
      <c r="D78" s="115">
        <v>5.1</v>
      </c>
      <c r="E78" s="116" t="s">
        <v>527</v>
      </c>
      <c r="F78" s="117" t="s">
        <v>478</v>
      </c>
      <c r="G78" s="117" t="s">
        <v>528</v>
      </c>
    </row>
    <row r="79" spans="1:7" ht="25.5">
      <c r="A79" s="114">
        <v>44326</v>
      </c>
      <c r="B79" s="115">
        <v>78</v>
      </c>
      <c r="C79" s="116" t="s">
        <v>521</v>
      </c>
      <c r="D79" s="115">
        <v>5.1</v>
      </c>
      <c r="E79" s="116" t="s">
        <v>529</v>
      </c>
      <c r="F79" s="117" t="s">
        <v>258</v>
      </c>
      <c r="G79" s="120" t="s">
        <v>530</v>
      </c>
    </row>
    <row r="80" spans="1:7" ht="38.25">
      <c r="A80" s="114">
        <v>44326</v>
      </c>
      <c r="B80" s="115">
        <v>79</v>
      </c>
      <c r="C80" s="116" t="s">
        <v>521</v>
      </c>
      <c r="D80" s="115">
        <v>5.1</v>
      </c>
      <c r="E80" s="120" t="s">
        <v>556</v>
      </c>
      <c r="F80" s="120" t="s">
        <v>555</v>
      </c>
      <c r="G80" s="120" t="s">
        <v>554</v>
      </c>
    </row>
    <row r="81" spans="1:7" ht="38.25">
      <c r="A81" s="114">
        <v>44326</v>
      </c>
      <c r="B81" s="115">
        <v>80</v>
      </c>
      <c r="C81" s="116" t="s">
        <v>531</v>
      </c>
      <c r="D81" s="115"/>
      <c r="E81" s="116"/>
      <c r="F81" s="117" t="s">
        <v>492</v>
      </c>
      <c r="G81" s="117" t="s">
        <v>532</v>
      </c>
    </row>
    <row r="82" spans="1:7" ht="12.75">
      <c r="A82" s="116"/>
      <c r="B82" s="115"/>
      <c r="C82" s="116"/>
      <c r="D82" s="115"/>
      <c r="E82" s="116"/>
      <c r="F82" s="116"/>
      <c r="G82" s="116"/>
    </row>
    <row r="83" spans="1:7" ht="12.75">
      <c r="A83" s="116"/>
      <c r="B83" s="115"/>
      <c r="C83" s="116"/>
      <c r="D83" s="115"/>
      <c r="E83" s="116"/>
      <c r="F83" s="117"/>
      <c r="G83" s="117"/>
    </row>
    <row r="84" spans="1:7" ht="12.75">
      <c r="A84" s="116"/>
      <c r="B84" s="115"/>
      <c r="C84" s="116"/>
      <c r="D84" s="115"/>
      <c r="E84" s="116"/>
      <c r="F84" s="117"/>
      <c r="G84" s="117"/>
    </row>
    <row r="85" spans="1:7" ht="12.75">
      <c r="A85" s="116"/>
      <c r="B85" s="115"/>
      <c r="C85" s="116"/>
      <c r="D85" s="115"/>
      <c r="E85" s="116"/>
      <c r="F85" s="117"/>
      <c r="G85" s="117"/>
    </row>
    <row r="86" spans="1:7" ht="12.75">
      <c r="A86" s="116"/>
      <c r="B86" s="115"/>
      <c r="C86" s="116"/>
      <c r="D86" s="115"/>
      <c r="E86" s="116"/>
      <c r="F86" s="117"/>
      <c r="G86" s="117"/>
    </row>
    <row r="87" spans="1:7" ht="12.75">
      <c r="A87" s="116"/>
      <c r="B87" s="115"/>
      <c r="C87" s="116"/>
      <c r="D87" s="115"/>
      <c r="E87" s="116"/>
      <c r="F87" s="117"/>
      <c r="G87" s="117"/>
    </row>
    <row r="88" spans="1:7" ht="12.75">
      <c r="A88" s="116"/>
      <c r="B88" s="115"/>
      <c r="C88" s="116"/>
      <c r="D88" s="115"/>
      <c r="E88" s="116"/>
      <c r="F88" s="117"/>
      <c r="G88" s="117"/>
    </row>
    <row r="89" spans="1:7" ht="12.75">
      <c r="A89" s="116"/>
      <c r="B89" s="115"/>
      <c r="C89" s="116"/>
      <c r="D89" s="115"/>
      <c r="E89" s="116"/>
      <c r="F89" s="117"/>
      <c r="G89" s="117"/>
    </row>
    <row r="90" spans="1:7" ht="12.75">
      <c r="A90" s="116"/>
      <c r="B90" s="115"/>
      <c r="C90" s="116"/>
      <c r="D90" s="115"/>
      <c r="E90" s="116"/>
      <c r="F90" s="117"/>
      <c r="G90" s="117"/>
    </row>
    <row r="91" spans="1:7" ht="12.75">
      <c r="A91" s="116"/>
      <c r="B91" s="115"/>
      <c r="C91" s="116"/>
      <c r="D91" s="115"/>
      <c r="E91" s="116"/>
      <c r="F91" s="117"/>
      <c r="G91" s="117"/>
    </row>
    <row r="92" spans="1:7" ht="12.75">
      <c r="A92" s="116"/>
      <c r="B92" s="115"/>
      <c r="C92" s="116"/>
      <c r="D92" s="115"/>
      <c r="E92" s="116"/>
      <c r="F92" s="117"/>
      <c r="G92" s="117"/>
    </row>
    <row r="93" spans="1:7" ht="12.75">
      <c r="A93" s="116"/>
      <c r="B93" s="115"/>
      <c r="C93" s="116"/>
      <c r="D93" s="115"/>
      <c r="E93" s="116"/>
      <c r="F93" s="117"/>
      <c r="G93" s="117"/>
    </row>
    <row r="94" spans="1:7" ht="12.75">
      <c r="A94" s="116"/>
      <c r="B94" s="115"/>
      <c r="C94" s="116"/>
      <c r="D94" s="115"/>
      <c r="E94" s="116"/>
      <c r="F94" s="117"/>
      <c r="G94" s="117"/>
    </row>
    <row r="95" spans="1:7" ht="12.75">
      <c r="A95" s="116"/>
      <c r="B95" s="115"/>
      <c r="C95" s="116"/>
      <c r="D95" s="115"/>
      <c r="E95" s="116"/>
      <c r="F95" s="117"/>
      <c r="G95" s="117"/>
    </row>
    <row r="96" spans="1:7" ht="12.75">
      <c r="A96" s="116"/>
      <c r="B96" s="115"/>
      <c r="C96" s="116"/>
      <c r="D96" s="115"/>
      <c r="E96" s="116"/>
      <c r="F96" s="117"/>
      <c r="G96" s="117"/>
    </row>
    <row r="97" spans="1:7" ht="12.75">
      <c r="A97" s="116"/>
      <c r="B97" s="115"/>
      <c r="C97" s="116"/>
      <c r="D97" s="115"/>
      <c r="E97" s="116"/>
      <c r="F97" s="117"/>
      <c r="G97" s="117"/>
    </row>
    <row r="98" spans="1:7" ht="12.75">
      <c r="A98" s="116"/>
      <c r="B98" s="115"/>
      <c r="C98" s="116"/>
      <c r="D98" s="115"/>
      <c r="E98" s="116"/>
      <c r="F98" s="117"/>
      <c r="G98" s="117"/>
    </row>
    <row r="99" spans="1:7" ht="12.75">
      <c r="A99" s="116"/>
      <c r="B99" s="115"/>
      <c r="C99" s="116"/>
      <c r="D99" s="115"/>
      <c r="E99" s="116"/>
      <c r="F99" s="117"/>
      <c r="G99" s="117"/>
    </row>
    <row r="100" spans="1:7" ht="12.75">
      <c r="A100" s="116"/>
      <c r="B100" s="115"/>
      <c r="C100" s="116"/>
      <c r="D100" s="115"/>
      <c r="E100" s="116"/>
      <c r="F100" s="117"/>
      <c r="G100" s="117"/>
    </row>
    <row r="101" spans="1:7" ht="12.75">
      <c r="A101" s="116"/>
      <c r="B101" s="115"/>
      <c r="C101" s="116"/>
      <c r="D101" s="115"/>
      <c r="E101" s="116"/>
      <c r="F101" s="117"/>
      <c r="G101" s="117"/>
    </row>
    <row r="102" spans="1:7" ht="12.75">
      <c r="A102" s="116"/>
      <c r="B102" s="115"/>
      <c r="C102" s="116"/>
      <c r="D102" s="115"/>
      <c r="E102" s="116"/>
      <c r="F102" s="117"/>
      <c r="G102" s="117"/>
    </row>
    <row r="103" spans="1:7" ht="12.75">
      <c r="A103" s="116"/>
      <c r="B103" s="115"/>
      <c r="C103" s="116"/>
      <c r="D103" s="115"/>
      <c r="E103" s="116"/>
      <c r="F103" s="117"/>
      <c r="G103" s="117"/>
    </row>
    <row r="104" spans="1:7" ht="12.75">
      <c r="A104" s="116"/>
      <c r="B104" s="115"/>
      <c r="C104" s="116"/>
      <c r="D104" s="115"/>
      <c r="E104" s="116"/>
      <c r="F104" s="117"/>
      <c r="G104" s="117"/>
    </row>
    <row r="105" spans="1:7" ht="12.75">
      <c r="A105" s="116"/>
      <c r="B105" s="115"/>
      <c r="C105" s="116"/>
      <c r="D105" s="115"/>
      <c r="E105" s="116"/>
      <c r="F105" s="117"/>
      <c r="G105" s="117"/>
    </row>
    <row r="106" spans="1:7" ht="12.75">
      <c r="A106" s="116"/>
      <c r="B106" s="115"/>
      <c r="C106" s="116"/>
      <c r="D106" s="115"/>
      <c r="E106" s="116"/>
      <c r="F106" s="117"/>
      <c r="G106" s="117"/>
    </row>
    <row r="107" spans="1:7" ht="12.75">
      <c r="A107" s="116"/>
      <c r="B107" s="115"/>
      <c r="C107" s="116"/>
      <c r="D107" s="115"/>
      <c r="E107" s="116"/>
      <c r="F107" s="117"/>
      <c r="G107" s="117"/>
    </row>
    <row r="108" spans="1:7" ht="12.75">
      <c r="A108" s="116"/>
      <c r="B108" s="115"/>
      <c r="C108" s="116"/>
      <c r="D108" s="115"/>
      <c r="E108" s="116"/>
      <c r="F108" s="117"/>
      <c r="G108" s="117"/>
    </row>
    <row r="109" spans="1:7" ht="12.75">
      <c r="A109" s="116"/>
      <c r="B109" s="115"/>
      <c r="C109" s="116"/>
      <c r="D109" s="115"/>
      <c r="E109" s="116"/>
      <c r="F109" s="117"/>
      <c r="G109" s="117"/>
    </row>
    <row r="110" spans="1:7" ht="12.75">
      <c r="A110" s="116"/>
      <c r="B110" s="115"/>
      <c r="C110" s="116"/>
      <c r="D110" s="115"/>
      <c r="E110" s="116"/>
      <c r="F110" s="117"/>
      <c r="G110" s="117"/>
    </row>
    <row r="111" spans="1:7" ht="12.75">
      <c r="A111" s="116"/>
      <c r="B111" s="115"/>
      <c r="C111" s="116"/>
      <c r="D111" s="115"/>
      <c r="E111" s="116"/>
      <c r="F111" s="117"/>
      <c r="G111" s="117"/>
    </row>
    <row r="112" spans="1:7" ht="12.75">
      <c r="A112" s="116"/>
      <c r="B112" s="115"/>
      <c r="C112" s="116"/>
      <c r="D112" s="115"/>
      <c r="E112" s="116"/>
      <c r="F112" s="117"/>
      <c r="G112" s="117"/>
    </row>
    <row r="113" spans="1:7" ht="12.75">
      <c r="A113" s="116"/>
      <c r="B113" s="115"/>
      <c r="C113" s="116"/>
      <c r="D113" s="115"/>
      <c r="E113" s="116"/>
      <c r="F113" s="117"/>
      <c r="G113" s="117"/>
    </row>
    <row r="114" spans="1:7" ht="12.75">
      <c r="A114" s="116"/>
      <c r="B114" s="115"/>
      <c r="C114" s="116"/>
      <c r="D114" s="115"/>
      <c r="E114" s="116"/>
      <c r="F114" s="117"/>
      <c r="G114" s="117"/>
    </row>
    <row r="115" spans="1:7" ht="12.75">
      <c r="A115" s="116"/>
      <c r="B115" s="115"/>
      <c r="C115" s="116"/>
      <c r="D115" s="115"/>
      <c r="E115" s="116"/>
      <c r="F115" s="117"/>
      <c r="G115" s="117"/>
    </row>
    <row r="116" spans="1:7" ht="12.75">
      <c r="A116" s="116"/>
      <c r="B116" s="115"/>
      <c r="C116" s="116"/>
      <c r="D116" s="115"/>
      <c r="E116" s="116"/>
      <c r="F116" s="117"/>
      <c r="G116" s="117"/>
    </row>
    <row r="117" spans="1:7" ht="12.75">
      <c r="A117" s="116"/>
      <c r="B117" s="115"/>
      <c r="C117" s="116"/>
      <c r="D117" s="115"/>
      <c r="E117" s="116"/>
      <c r="F117" s="117"/>
      <c r="G117" s="117"/>
    </row>
    <row r="118" spans="1:7" ht="12.75">
      <c r="A118" s="116"/>
      <c r="B118" s="115"/>
      <c r="C118" s="116"/>
      <c r="D118" s="115"/>
      <c r="E118" s="116"/>
      <c r="F118" s="117"/>
      <c r="G118" s="117"/>
    </row>
    <row r="119" spans="1:7" ht="12.75">
      <c r="A119" s="116"/>
      <c r="B119" s="115"/>
      <c r="C119" s="116"/>
      <c r="D119" s="115"/>
      <c r="E119" s="116"/>
      <c r="F119" s="117"/>
      <c r="G119" s="117"/>
    </row>
    <row r="120" spans="1:7" ht="12.75">
      <c r="A120" s="116"/>
      <c r="B120" s="115"/>
      <c r="C120" s="116"/>
      <c r="D120" s="115"/>
      <c r="E120" s="116"/>
      <c r="F120" s="116"/>
      <c r="G120" s="116"/>
    </row>
    <row r="121" spans="1:7" ht="12.75">
      <c r="A121" s="116"/>
      <c r="B121" s="115"/>
      <c r="C121" s="116"/>
      <c r="D121" s="115"/>
      <c r="E121" s="116"/>
      <c r="F121" s="116"/>
      <c r="G121" s="116"/>
    </row>
    <row r="122" spans="1:7" ht="12.75">
      <c r="A122" s="116"/>
      <c r="B122" s="115"/>
      <c r="C122" s="116"/>
      <c r="D122" s="115"/>
      <c r="E122" s="116"/>
      <c r="F122" s="116"/>
      <c r="G122" s="116"/>
    </row>
    <row r="123" spans="1:7" ht="12.75">
      <c r="A123" s="116"/>
      <c r="B123" s="115"/>
      <c r="C123" s="116"/>
      <c r="D123" s="115"/>
      <c r="E123" s="116"/>
      <c r="F123" s="116"/>
      <c r="G123" s="116"/>
    </row>
  </sheetData>
  <sheetProtection/>
  <printOptions/>
  <pageMargins left="0.7" right="0.7" top="0.75" bottom="0.75" header="0.3" footer="0.3"/>
  <pageSetup horizontalDpi="600" verticalDpi="600" orientation="portrait" paperSize="9" r:id="rId2"/>
  <customProperties>
    <customPr name="_pios_id" r:id="rId3"/>
  </customProperties>
  <tableParts>
    <tablePart r:id="rId1"/>
  </tableParts>
</worksheet>
</file>

<file path=xl/worksheets/sheet22.xml><?xml version="1.0" encoding="utf-8"?>
<worksheet xmlns="http://schemas.openxmlformats.org/spreadsheetml/2006/main" xmlns:r="http://schemas.openxmlformats.org/officeDocument/2006/relationships">
  <sheetPr>
    <pageSetUpPr fitToPage="1"/>
  </sheetPr>
  <dimension ref="A1:A22"/>
  <sheetViews>
    <sheetView zoomScalePageLayoutView="0" workbookViewId="0" topLeftCell="A1">
      <selection activeCell="G10" sqref="G10"/>
    </sheetView>
  </sheetViews>
  <sheetFormatPr defaultColWidth="9.140625" defaultRowHeight="15" customHeight="1"/>
  <cols>
    <col min="1" max="16384" width="9.140625" style="88" customWidth="1"/>
  </cols>
  <sheetData>
    <row r="1" ht="15" customHeight="1">
      <c r="A1" s="88" t="s">
        <v>147</v>
      </c>
    </row>
    <row r="3" ht="15" customHeight="1">
      <c r="A3" s="89" t="s">
        <v>148</v>
      </c>
    </row>
    <row r="4" ht="15" customHeight="1">
      <c r="A4" s="89" t="s">
        <v>149</v>
      </c>
    </row>
    <row r="5" ht="15" customHeight="1">
      <c r="A5" s="89" t="s">
        <v>150</v>
      </c>
    </row>
    <row r="6" ht="15" customHeight="1">
      <c r="A6" s="89" t="s">
        <v>151</v>
      </c>
    </row>
    <row r="7" ht="15" customHeight="1">
      <c r="A7" s="89" t="s">
        <v>547</v>
      </c>
    </row>
    <row r="8" ht="15" customHeight="1">
      <c r="A8" s="89" t="s">
        <v>152</v>
      </c>
    </row>
    <row r="9" ht="15" customHeight="1">
      <c r="A9" s="89" t="s">
        <v>153</v>
      </c>
    </row>
    <row r="10" ht="15" customHeight="1">
      <c r="A10" s="89" t="s">
        <v>144</v>
      </c>
    </row>
    <row r="11" ht="15" customHeight="1">
      <c r="A11" s="89" t="s">
        <v>235</v>
      </c>
    </row>
    <row r="12" ht="15" customHeight="1">
      <c r="A12" s="88" t="s">
        <v>363</v>
      </c>
    </row>
    <row r="15" ht="15" customHeight="1">
      <c r="A15" s="88" t="s">
        <v>372</v>
      </c>
    </row>
    <row r="16" ht="15" customHeight="1">
      <c r="A16" s="88" t="s">
        <v>309</v>
      </c>
    </row>
    <row r="17" ht="15" customHeight="1">
      <c r="A17" s="88" t="s">
        <v>364</v>
      </c>
    </row>
    <row r="18" ht="15" customHeight="1">
      <c r="A18" s="88" t="s">
        <v>118</v>
      </c>
    </row>
    <row r="19" ht="15" customHeight="1">
      <c r="A19" s="88" t="s">
        <v>65</v>
      </c>
    </row>
    <row r="21" ht="15" customHeight="1">
      <c r="A21" s="88" t="s">
        <v>397</v>
      </c>
    </row>
    <row r="22" ht="15" customHeight="1">
      <c r="A22" s="88" t="s">
        <v>398</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sheetPr>
    <tabColor rgb="FF92D050"/>
  </sheetPr>
  <dimension ref="A1:CD116"/>
  <sheetViews>
    <sheetView showGridLines="0" zoomScalePageLayoutView="0" workbookViewId="0" topLeftCell="A1">
      <selection activeCell="A2" sqref="A2"/>
    </sheetView>
  </sheetViews>
  <sheetFormatPr defaultColWidth="9.140625" defaultRowHeight="12.75"/>
  <cols>
    <col min="1" max="1" width="11.8515625" style="0" customWidth="1"/>
    <col min="2" max="2" width="49.00390625" style="0" customWidth="1"/>
    <col min="3" max="3" width="38.8515625" style="0" customWidth="1"/>
    <col min="4" max="4" width="40.140625" style="0" customWidth="1"/>
    <col min="5" max="5" width="43.140625" style="0" customWidth="1"/>
    <col min="6" max="6" width="39.7109375" style="0" customWidth="1"/>
    <col min="7" max="7" width="38.421875" style="0" customWidth="1"/>
    <col min="8" max="8" width="37.140625" style="0" customWidth="1"/>
  </cols>
  <sheetData>
    <row r="1" spans="1:2" ht="20.25">
      <c r="A1" s="43"/>
      <c r="B1" s="44" t="s">
        <v>396</v>
      </c>
    </row>
    <row r="2" spans="1:3" ht="15">
      <c r="A2" s="43"/>
      <c r="B2" s="104" t="str">
        <f>Tradingname</f>
        <v>VicHub</v>
      </c>
      <c r="C2" s="105"/>
    </row>
    <row r="3" spans="2:3" ht="15">
      <c r="B3" s="106" t="s">
        <v>182</v>
      </c>
      <c r="C3" s="107">
        <f>Yearending</f>
        <v>44926</v>
      </c>
    </row>
    <row r="4" spans="2:7" ht="12.75">
      <c r="B4" s="122" t="s">
        <v>359</v>
      </c>
      <c r="C4" s="122"/>
      <c r="F4" s="122"/>
      <c r="G4" s="122"/>
    </row>
    <row r="5" spans="2:3" ht="15.75">
      <c r="B5" s="148"/>
      <c r="C5" s="122"/>
    </row>
    <row r="6" ht="15.75">
      <c r="B6" s="54"/>
    </row>
    <row r="8" spans="2:5" ht="25.5">
      <c r="B8" s="86" t="s">
        <v>340</v>
      </c>
      <c r="C8" s="86" t="s">
        <v>55</v>
      </c>
      <c r="D8" s="86" t="s">
        <v>56</v>
      </c>
      <c r="E8" s="86" t="s">
        <v>23</v>
      </c>
    </row>
    <row r="9" spans="2:5" ht="12.75">
      <c r="B9" s="52" t="s">
        <v>43</v>
      </c>
      <c r="C9" s="140">
        <f>'2. Revenues and expenses'!D16</f>
        <v>5200021.760000002</v>
      </c>
      <c r="D9" s="140">
        <f>'2. Revenues and expenses'!E16</f>
        <v>0</v>
      </c>
      <c r="E9" s="140">
        <f>'2. Revenues and expenses'!F16</f>
        <v>5200021.760000002</v>
      </c>
    </row>
    <row r="10" spans="2:5" ht="12.75">
      <c r="B10" s="52" t="s">
        <v>51</v>
      </c>
      <c r="C10" s="140">
        <f>'2. Revenues and expenses'!D19</f>
        <v>0</v>
      </c>
      <c r="D10" s="140">
        <f>'2. Revenues and expenses'!E19</f>
        <v>0</v>
      </c>
      <c r="E10" s="140">
        <f>'2. Revenues and expenses'!F19</f>
        <v>0</v>
      </c>
    </row>
    <row r="11" spans="2:5" ht="12.75">
      <c r="B11" s="124" t="s">
        <v>20</v>
      </c>
      <c r="C11" s="140">
        <f>'2. Revenues and expenses'!D20</f>
        <v>5200021.760000002</v>
      </c>
      <c r="D11" s="140">
        <f>'2. Revenues and expenses'!E20</f>
        <v>0</v>
      </c>
      <c r="E11" s="140">
        <f>'2. Revenues and expenses'!F20</f>
        <v>5200021.760000002</v>
      </c>
    </row>
    <row r="12" spans="2:5" ht="12.75">
      <c r="B12" s="53" t="s">
        <v>57</v>
      </c>
      <c r="C12" s="140">
        <f>'2. Revenues and expenses'!D30</f>
        <v>-222085.72</v>
      </c>
      <c r="D12" s="140">
        <f>'2. Revenues and expenses'!E30</f>
        <v>-108474.31</v>
      </c>
      <c r="E12" s="140">
        <f>'2. Revenues and expenses'!F30</f>
        <v>-330560.02999999997</v>
      </c>
    </row>
    <row r="13" spans="2:5" ht="12.75">
      <c r="B13" s="135" t="s">
        <v>379</v>
      </c>
      <c r="C13" s="140">
        <f>'2. Revenues and expenses'!D41</f>
        <v>0</v>
      </c>
      <c r="D13" s="140">
        <f>'2. Revenues and expenses'!E41</f>
        <v>0</v>
      </c>
      <c r="E13" s="140">
        <f>'2. Revenues and expenses'!F41</f>
        <v>0</v>
      </c>
    </row>
    <row r="14" spans="2:5" ht="12.75">
      <c r="B14" s="124" t="s">
        <v>59</v>
      </c>
      <c r="C14" s="140">
        <f>'2. Revenues and expenses'!D42</f>
        <v>-222085.72</v>
      </c>
      <c r="D14" s="140">
        <f>'2. Revenues and expenses'!E42</f>
        <v>-108474.31</v>
      </c>
      <c r="E14" s="140">
        <f>'2. Revenues and expenses'!F42</f>
        <v>-330560.02999999997</v>
      </c>
    </row>
    <row r="15" spans="2:5" ht="12.75">
      <c r="B15" s="124" t="s">
        <v>95</v>
      </c>
      <c r="C15" s="140">
        <f>'2. Revenues and expenses'!D43</f>
        <v>4977936.040000002</v>
      </c>
      <c r="D15" s="140">
        <f>'2. Revenues and expenses'!E43</f>
        <v>-108474.31</v>
      </c>
      <c r="E15" s="140">
        <f>'2. Revenues and expenses'!F43</f>
        <v>4869461.730000001</v>
      </c>
    </row>
    <row r="16" spans="2:5" ht="12.75">
      <c r="B16" s="127"/>
      <c r="C16" s="127"/>
      <c r="D16" s="127"/>
      <c r="E16" s="127"/>
    </row>
    <row r="18" spans="2:4" ht="24" customHeight="1">
      <c r="B18" s="86" t="s">
        <v>350</v>
      </c>
      <c r="C18" s="86" t="s">
        <v>339</v>
      </c>
      <c r="D18" s="86" t="s">
        <v>351</v>
      </c>
    </row>
    <row r="19" spans="2:4" ht="12.75">
      <c r="B19" s="87" t="s">
        <v>138</v>
      </c>
      <c r="C19" s="140">
        <f>'3. Statement of pipeline assets'!D16</f>
        <v>2678359.5675302595</v>
      </c>
      <c r="D19" s="140">
        <f>'3. Statement of pipeline assets'!E16</f>
        <v>2819503.675808051</v>
      </c>
    </row>
    <row r="20" spans="2:4" ht="12.75">
      <c r="B20" s="87" t="s">
        <v>82</v>
      </c>
      <c r="C20" s="140">
        <f>'3. Statement of pipeline assets'!D23</f>
        <v>0</v>
      </c>
      <c r="D20" s="140">
        <f>'3. Statement of pipeline assets'!E23</f>
        <v>0</v>
      </c>
    </row>
    <row r="21" spans="2:4" ht="12.75">
      <c r="B21" s="87" t="s">
        <v>139</v>
      </c>
      <c r="C21" s="140">
        <f>'3. Statement of pipeline assets'!D30</f>
        <v>1277696.9499999997</v>
      </c>
      <c r="D21" s="140">
        <f>'3. Statement of pipeline assets'!E30</f>
        <v>1346761.65</v>
      </c>
    </row>
    <row r="22" spans="2:4" ht="12.75">
      <c r="B22" s="87" t="s">
        <v>141</v>
      </c>
      <c r="C22" s="140">
        <f>'3. Statement of pipeline assets'!D37</f>
        <v>33134.9007146874</v>
      </c>
      <c r="D22" s="140">
        <f>'3. Statement of pipeline assets'!E37</f>
        <v>37847.57092051899</v>
      </c>
    </row>
    <row r="23" spans="2:4" ht="12.75">
      <c r="B23" s="87" t="s">
        <v>535</v>
      </c>
      <c r="C23" s="140">
        <f>'3. Statement of pipeline assets'!D44</f>
        <v>0</v>
      </c>
      <c r="D23" s="140">
        <f>'3. Statement of pipeline assets'!E44</f>
        <v>0</v>
      </c>
    </row>
    <row r="24" spans="2:4" ht="12.75">
      <c r="B24" s="87" t="s">
        <v>142</v>
      </c>
      <c r="C24" s="140">
        <f>'3. Statement of pipeline assets'!D51</f>
        <v>0</v>
      </c>
      <c r="D24" s="140">
        <f>'3. Statement of pipeline assets'!E51</f>
        <v>0</v>
      </c>
    </row>
    <row r="25" spans="2:4" ht="12.75">
      <c r="B25" s="87" t="s">
        <v>1</v>
      </c>
      <c r="C25" s="140">
        <f>'3. Statement of pipeline assets'!D58</f>
        <v>0</v>
      </c>
      <c r="D25" s="140">
        <f>'3. Statement of pipeline assets'!E58</f>
        <v>0</v>
      </c>
    </row>
    <row r="26" spans="2:4" ht="12.75">
      <c r="B26" s="87" t="s">
        <v>144</v>
      </c>
      <c r="C26" s="140">
        <f>'3. Statement of pipeline assets'!D64</f>
        <v>0</v>
      </c>
      <c r="D26" s="140">
        <f>'3. Statement of pipeline assets'!E64</f>
        <v>0</v>
      </c>
    </row>
    <row r="27" spans="2:4" ht="12.75">
      <c r="B27" s="87" t="s">
        <v>235</v>
      </c>
      <c r="C27" s="140">
        <f>'3. Statement of pipeline assets'!D71</f>
        <v>53795.39162923227</v>
      </c>
      <c r="D27" s="140">
        <f>'3. Statement of pipeline assets'!E71</f>
        <v>61015.422644352744</v>
      </c>
    </row>
    <row r="28" spans="2:4" ht="12.75">
      <c r="B28" s="87" t="s">
        <v>274</v>
      </c>
      <c r="C28" s="140">
        <f>'3. Statement of pipeline assets'!D78</f>
        <v>0</v>
      </c>
      <c r="D28" s="140">
        <f>'3. Statement of pipeline assets'!E78</f>
        <v>0</v>
      </c>
    </row>
    <row r="29" spans="2:4" ht="12.75">
      <c r="B29" s="87" t="s">
        <v>146</v>
      </c>
      <c r="C29" s="140">
        <f>'3. Statement of pipeline assets'!D79</f>
        <v>30447379.580000002</v>
      </c>
      <c r="D29" s="140">
        <f>'3. Statement of pipeline assets'!E79</f>
        <v>24733570.730000004</v>
      </c>
    </row>
    <row r="30" spans="2:4" ht="12.75">
      <c r="B30" s="124" t="s">
        <v>331</v>
      </c>
      <c r="C30" s="140">
        <f>'3. Statement of pipeline assets'!D80</f>
        <v>34490366.38987418</v>
      </c>
      <c r="D30" s="140">
        <f>'3. Statement of pipeline assets'!E80</f>
        <v>28998699.049372926</v>
      </c>
    </row>
    <row r="31" spans="2:4" ht="12.75">
      <c r="B31" s="87" t="s">
        <v>372</v>
      </c>
      <c r="C31" s="140">
        <f>'3. Statement of pipeline assets'!D88</f>
        <v>0</v>
      </c>
      <c r="D31" s="140">
        <f>'3. Statement of pipeline assets'!E88</f>
        <v>0</v>
      </c>
    </row>
    <row r="32" spans="2:4" ht="12.75">
      <c r="B32" s="87" t="s">
        <v>332</v>
      </c>
      <c r="C32" s="140">
        <f>'3. Statement of pipeline assets'!D95</f>
        <v>0</v>
      </c>
      <c r="D32" s="140">
        <f>'3. Statement of pipeline assets'!E95</f>
        <v>0</v>
      </c>
    </row>
    <row r="33" spans="1:4" ht="12.75">
      <c r="A33" s="122"/>
      <c r="B33" s="87" t="s">
        <v>364</v>
      </c>
      <c r="C33" s="140">
        <f>'3. Statement of pipeline assets'!D96</f>
        <v>0</v>
      </c>
      <c r="D33" s="140">
        <f>'3. Statement of pipeline assets'!E96</f>
        <v>0</v>
      </c>
    </row>
    <row r="34" spans="1:4" ht="12.75">
      <c r="A34" s="122"/>
      <c r="B34" s="87" t="s">
        <v>401</v>
      </c>
      <c r="C34" s="140">
        <f>'3. Statement of pipeline assets'!D97</f>
        <v>0</v>
      </c>
      <c r="D34" s="140">
        <f>'3. Statement of pipeline assets'!E97</f>
        <v>0</v>
      </c>
    </row>
    <row r="35" spans="2:4" ht="12.75">
      <c r="B35" s="87" t="s">
        <v>333</v>
      </c>
      <c r="C35" s="140">
        <f>'3. Statement of pipeline assets'!D98</f>
        <v>0</v>
      </c>
      <c r="D35" s="140">
        <f>'3. Statement of pipeline assets'!E98</f>
        <v>0</v>
      </c>
    </row>
    <row r="36" spans="2:4" ht="12.75">
      <c r="B36" s="131" t="s">
        <v>334</v>
      </c>
      <c r="C36" s="140">
        <f>'3. Statement of pipeline assets'!D99</f>
        <v>0</v>
      </c>
      <c r="D36" s="140">
        <f>'3. Statement of pipeline assets'!E99</f>
        <v>0</v>
      </c>
    </row>
    <row r="37" spans="2:4" ht="15.75">
      <c r="B37" s="110" t="s">
        <v>330</v>
      </c>
      <c r="C37" s="140">
        <f>'3. Statement of pipeline assets'!D100</f>
        <v>34490366.38987418</v>
      </c>
      <c r="D37" s="140">
        <f>'3. Statement of pipeline assets'!E100</f>
        <v>28998699.049372926</v>
      </c>
    </row>
    <row r="38" spans="2:3" ht="12.75">
      <c r="B38" s="124" t="s">
        <v>360</v>
      </c>
      <c r="C38" s="139">
        <f>'1.1 Financial performance'!C10</f>
        <v>0.14118324157407608</v>
      </c>
    </row>
    <row r="41" spans="2:4" ht="25.5">
      <c r="B41" s="86" t="s">
        <v>338</v>
      </c>
      <c r="C41" s="86" t="s">
        <v>339</v>
      </c>
      <c r="D41" s="149">
        <f>VALUE(RIGHT(TEXT(Yearending,"dd/mm/yyyy"),4))</f>
        <v>2022</v>
      </c>
    </row>
    <row r="42" spans="2:3" ht="12.75">
      <c r="B42" s="130" t="s">
        <v>399</v>
      </c>
      <c r="C42" s="140">
        <f>'4. Recovered capital'!E16</f>
        <v>9044147.17854067</v>
      </c>
    </row>
    <row r="43" spans="2:3" ht="12.75">
      <c r="B43" s="130" t="s">
        <v>400</v>
      </c>
      <c r="C43" s="140">
        <f>'4. Recovered capital'!E23</f>
        <v>0</v>
      </c>
    </row>
    <row r="44" spans="2:3" ht="15.75">
      <c r="B44" s="110" t="s">
        <v>92</v>
      </c>
      <c r="C44" s="140">
        <f>'4. Recovered capital'!E24</f>
        <v>9044147.17854067</v>
      </c>
    </row>
    <row r="45" spans="2:4" ht="12.75">
      <c r="B45" s="128" t="s">
        <v>205</v>
      </c>
      <c r="C45" s="128"/>
      <c r="D45" s="128"/>
    </row>
    <row r="46" spans="2:4" ht="12.75">
      <c r="B46" s="130" t="s">
        <v>113</v>
      </c>
      <c r="C46" s="140">
        <f>'4. Recovered capital'!E26</f>
        <v>48305065.541328706</v>
      </c>
      <c r="D46" s="141">
        <f>_xlfn.IFERROR(INDEX('4. Recovered capital'!$F$8:$BH$34,MATCH($B46,'4. Recovered capital'!$D$8:$D$34,0),MATCH(D$41,'4. Recovered capital'!$F$8:$BH$8,0)),)</f>
        <v>5200021.76</v>
      </c>
    </row>
    <row r="47" spans="2:4" ht="12.75">
      <c r="B47" s="130" t="s">
        <v>114</v>
      </c>
      <c r="C47" s="140">
        <f>'4. Recovered capital'!E27</f>
        <v>-7499728.983436376</v>
      </c>
      <c r="D47" s="141">
        <f>_xlfn.IFERROR(INDEX('4. Recovered capital'!$F$8:$BH$34,MATCH($B47,'4. Recovered capital'!$D$8:$D$34,0),MATCH(D$41,'4. Recovered capital'!$F$8:$BH$8,0)),)</f>
        <v>-108474.3</v>
      </c>
    </row>
    <row r="48" spans="2:4" ht="12.75">
      <c r="B48" s="130" t="s">
        <v>115</v>
      </c>
      <c r="C48" s="140">
        <f>'4. Recovered capital'!E28</f>
        <v>-9288644.357849615</v>
      </c>
      <c r="D48" s="141">
        <f>_xlfn.IFERROR(INDEX('4. Recovered capital'!$F$8:$BH$34,MATCH($B48,'4. Recovered capital'!$D$8:$D$34,0),MATCH(D$41,'4. Recovered capital'!$F$8:$BH$8,0)),)</f>
        <v>-1440132.1169999999</v>
      </c>
    </row>
    <row r="49" spans="2:4" ht="12.75">
      <c r="B49" s="80" t="s">
        <v>324</v>
      </c>
      <c r="C49" s="140">
        <f>'4. Recovered capital'!E29</f>
        <v>0</v>
      </c>
      <c r="D49" s="141">
        <f>_xlfn.IFERROR(INDEX('4. Recovered capital'!$F$8:$BH$34,MATCH($B49,'4. Recovered capital'!$D$8:$D$34,0),MATCH(D$41,'4. Recovered capital'!$F$8:$BH$8,0)),)</f>
        <v>0</v>
      </c>
    </row>
    <row r="50" spans="2:4" ht="12.75">
      <c r="B50" s="130" t="s">
        <v>166</v>
      </c>
      <c r="C50" s="140">
        <f>'4. Recovered capital'!E30</f>
        <v>-23178425.0743844</v>
      </c>
      <c r="D50" s="141">
        <f>_xlfn.IFERROR(INDEX('4. Recovered capital'!$F$8:$BH$34,MATCH($B50,'4. Recovered capital'!$D$8:$D$34,0),MATCH(D$41,'4. Recovered capital'!$F$8:$BH$8,0)),)</f>
        <v>-3651415.3430000003</v>
      </c>
    </row>
    <row r="51" spans="2:4" ht="12.75">
      <c r="B51" s="129" t="s">
        <v>167</v>
      </c>
      <c r="C51" s="140">
        <f>'4. Recovered capital'!E31</f>
        <v>8338267.125658325</v>
      </c>
      <c r="D51" s="141">
        <f>_xlfn.IFERROR(INDEX('4. Recovered capital'!$F$8:$BH$34,MATCH($B51,'4. Recovered capital'!$D$8:$D$34,0),MATCH(D$41,'4. Recovered capital'!$F$8:$BH$8,0)),)</f>
        <v>0</v>
      </c>
    </row>
    <row r="52" spans="2:4" ht="42" customHeight="1">
      <c r="B52" s="110" t="s">
        <v>206</v>
      </c>
      <c r="C52" s="140">
        <f>'4. Recovered capital'!E32</f>
        <v>705880.0528823457</v>
      </c>
      <c r="D52" s="141">
        <f>_xlfn.IFERROR(INDEX('4. Recovered capital'!$F$8:$BH$34,MATCH($B52,'4. Recovered capital'!$D$8:$D$34,0),MATCH(D$41,'4. Recovered capital'!$F$8:$BH$8,0)),)</f>
        <v>123967.36118660565</v>
      </c>
    </row>
    <row r="53" spans="2:4" ht="12.75">
      <c r="B53" s="129" t="s">
        <v>378</v>
      </c>
      <c r="D53" s="141">
        <f>_xlfn.IFERROR(INDEX('4. Recovered capital'!$F$8:$BH$34,MATCH($B53,'4. Recovered capital'!$D$8:$D$34,0),MATCH(D$41,'4. Recovered capital'!$F$8:$BH$8,0)),)</f>
        <v>581912.6916957428</v>
      </c>
    </row>
    <row r="54" spans="2:4" ht="12.75">
      <c r="B54" s="129" t="s">
        <v>406</v>
      </c>
      <c r="D54" s="139" t="str">
        <f>_xlfn.IFERROR(INDEX('4. Recovered capital'!$F$8:$BH$34,MATCH($B54,'4. Recovered capital'!$D$8:$D$34,0),MATCH(D$41,'4. Recovered capital'!$F$8:$BH$8,0)),)</f>
        <v>N/A</v>
      </c>
    </row>
    <row r="57" spans="2:82" ht="12.75">
      <c r="B57" s="133" t="s">
        <v>393</v>
      </c>
      <c r="C57" s="138">
        <f>D57-1</f>
        <v>2018</v>
      </c>
      <c r="D57" s="138">
        <f>E57-1</f>
        <v>2019</v>
      </c>
      <c r="E57" s="138">
        <f>F57-1</f>
        <v>2020</v>
      </c>
      <c r="F57" s="138">
        <f>G57-1</f>
        <v>2021</v>
      </c>
      <c r="G57" s="138">
        <f>VALUE(RIGHT(TEXT(Yearending,"dd/mm/yyyy"),4))</f>
        <v>2022</v>
      </c>
      <c r="BQ57" s="132"/>
      <c r="BR57" s="132"/>
      <c r="BS57" s="132"/>
      <c r="BT57" s="132"/>
      <c r="BU57" s="132"/>
      <c r="BV57" s="132"/>
      <c r="BW57" s="132"/>
      <c r="BX57" s="132"/>
      <c r="BY57" s="132"/>
      <c r="BZ57" s="132"/>
      <c r="CA57" s="132"/>
      <c r="CB57" s="132"/>
      <c r="CC57" s="132"/>
      <c r="CD57" s="132"/>
    </row>
    <row r="58" spans="2:7" ht="12.75">
      <c r="B58" s="130" t="s">
        <v>113</v>
      </c>
      <c r="C58" s="144">
        <f>_xlfn.IFERROR(INDEX('4. Recovered capital'!$F$8:$BH$32,MATCH($B58,'4. Recovered capital'!$D$8:$D$32,0),MATCH(C$57,'4. Recovered capital'!$F$8:$BH$8,0))/INDEX('4. Recovered capital'!$F$8:$BH$32,MATCH($B58,'4. Recovered capital'!$D$8:$D$32,0),MATCH(C$57-1,'4. Recovered capital'!$F$8:$BH$8,0))-1,"NA")</f>
        <v>0.2572928021192118</v>
      </c>
      <c r="D58" s="144">
        <f>_xlfn.IFERROR(INDEX('4. Recovered capital'!$F$8:$BH$32,MATCH($B58,'4. Recovered capital'!$D$8:$D$32,0),MATCH(D$57,'4. Recovered capital'!$F$8:$BH$8,0))/INDEX('4. Recovered capital'!$F$8:$BH$32,MATCH($B58,'4. Recovered capital'!$D$8:$D$32,0),MATCH(D$57-1,'4. Recovered capital'!$F$8:$BH$8,0))-1,"NA")</f>
        <v>0.20302947978064356</v>
      </c>
      <c r="E58" s="144">
        <f>_xlfn.IFERROR(INDEX('4. Recovered capital'!$F$8:$BH$32,MATCH($B58,'4. Recovered capital'!$D$8:$D$32,0),MATCH(E$57,'4. Recovered capital'!$F$8:$BH$8,0))/INDEX('4. Recovered capital'!$F$8:$BH$32,MATCH($B58,'4. Recovered capital'!$D$8:$D$32,0),MATCH(E$57-1,'4. Recovered capital'!$F$8:$BH$8,0))-1,"NA")</f>
        <v>0.16039279199759693</v>
      </c>
      <c r="F58" s="144">
        <f>_xlfn.IFERROR(INDEX('4. Recovered capital'!$F$8:$BH$32,MATCH($B58,'4. Recovered capital'!$D$8:$D$32,0),MATCH(F$57,'4. Recovered capital'!$F$8:$BH$8,0))/INDEX('4. Recovered capital'!$F$8:$BH$32,MATCH($B58,'4. Recovered capital'!$D$8:$D$32,0),MATCH(F$57-1,'4. Recovered capital'!$F$8:$BH$8,0))-1,"NA")</f>
        <v>0.2352237361834435</v>
      </c>
      <c r="G58" s="144">
        <f>_xlfn.IFERROR(INDEX('4. Recovered capital'!$F$8:$BH$32,MATCH($B58,'4. Recovered capital'!$D$8:$D$32,0),MATCH(G$57,'4. Recovered capital'!$F$8:$BH$8,0))/INDEX('4. Recovered capital'!$F$8:$BH$32,MATCH($B58,'4. Recovered capital'!$D$8:$D$32,0),MATCH(G$57-1,'4. Recovered capital'!$F$8:$BH$8,0))-1,"NA")</f>
        <v>0.08451424604756852</v>
      </c>
    </row>
    <row r="59" spans="2:7" ht="12.75">
      <c r="B59" s="130" t="s">
        <v>114</v>
      </c>
      <c r="C59" s="144">
        <f>_xlfn.IFERROR(INDEX('4. Recovered capital'!$F$8:$BH$32,MATCH($B59,'4. Recovered capital'!$D$8:$D$32,0),MATCH(C$57,'4. Recovered capital'!$F$8:$BH$8,0))/INDEX('4. Recovered capital'!$F$8:$BH$32,MATCH($B59,'4. Recovered capital'!$D$8:$D$32,0),MATCH(C$57-1,'4. Recovered capital'!$F$8:$BH$8,0))-1,"NA")</f>
        <v>0.15988245954576108</v>
      </c>
      <c r="D59" s="144">
        <f>_xlfn.IFERROR(INDEX('4. Recovered capital'!$F$8:$BH$32,MATCH($B59,'4. Recovered capital'!$D$8:$D$32,0),MATCH(D$57,'4. Recovered capital'!$F$8:$BH$8,0))/INDEX('4. Recovered capital'!$F$8:$BH$32,MATCH($B59,'4. Recovered capital'!$D$8:$D$32,0),MATCH(D$57-1,'4. Recovered capital'!$F$8:$BH$8,0))-1,"NA")</f>
        <v>0.8745152406533514</v>
      </c>
      <c r="E59" s="144">
        <f>_xlfn.IFERROR(INDEX('4. Recovered capital'!$F$8:$BH$32,MATCH($B59,'4. Recovered capital'!$D$8:$D$32,0),MATCH(E$57,'4. Recovered capital'!$F$8:$BH$8,0))/INDEX('4. Recovered capital'!$F$8:$BH$32,MATCH($B59,'4. Recovered capital'!$D$8:$D$32,0),MATCH(E$57-1,'4. Recovered capital'!$F$8:$BH$8,0))-1,"NA")</f>
        <v>0.001242211162302942</v>
      </c>
      <c r="F59" s="144">
        <f>_xlfn.IFERROR(INDEX('4. Recovered capital'!$F$8:$BH$32,MATCH($B59,'4. Recovered capital'!$D$8:$D$32,0),MATCH(F$57,'4. Recovered capital'!$F$8:$BH$8,0))/INDEX('4. Recovered capital'!$F$8:$BH$32,MATCH($B59,'4. Recovered capital'!$D$8:$D$32,0),MATCH(F$57-1,'4. Recovered capital'!$F$8:$BH$8,0))-1,"NA")</f>
        <v>0.3309712075552824</v>
      </c>
      <c r="G59" s="144">
        <f>_xlfn.IFERROR(INDEX('4. Recovered capital'!$F$8:$BH$32,MATCH($B59,'4. Recovered capital'!$D$8:$D$32,0),MATCH(G$57,'4. Recovered capital'!$F$8:$BH$8,0))/INDEX('4. Recovered capital'!$F$8:$BH$32,MATCH($B59,'4. Recovered capital'!$D$8:$D$32,0),MATCH(G$57-1,'4. Recovered capital'!$F$8:$BH$8,0))-1,"NA")</f>
        <v>-0.2315341185821882</v>
      </c>
    </row>
    <row r="60" spans="2:7" ht="12.75">
      <c r="B60" s="130" t="s">
        <v>115</v>
      </c>
      <c r="C60" s="144">
        <f>_xlfn.IFERROR(INDEX('4. Recovered capital'!$F$8:$BH$32,MATCH($B60,'4. Recovered capital'!$D$8:$D$32,0),MATCH(C$57,'4. Recovered capital'!$F$8:$BH$8,0))/INDEX('4. Recovered capital'!$F$8:$BH$32,MATCH($B60,'4. Recovered capital'!$D$8:$D$32,0),MATCH(C$57-1,'4. Recovered capital'!$F$8:$BH$8,0))-1,"NA")</f>
        <v>0.4179791602145875</v>
      </c>
      <c r="D60" s="144">
        <f>_xlfn.IFERROR(INDEX('4. Recovered capital'!$F$8:$BH$32,MATCH($B60,'4. Recovered capital'!$D$8:$D$32,0),MATCH(D$57,'4. Recovered capital'!$F$8:$BH$8,0))/INDEX('4. Recovered capital'!$F$8:$BH$32,MATCH($B60,'4. Recovered capital'!$D$8:$D$32,0),MATCH(D$57-1,'4. Recovered capital'!$F$8:$BH$8,0))-1,"NA")</f>
        <v>0.21915945535212833</v>
      </c>
      <c r="E60" s="144">
        <f>_xlfn.IFERROR(INDEX('4. Recovered capital'!$F$8:$BH$32,MATCH($B60,'4. Recovered capital'!$D$8:$D$32,0),MATCH(E$57,'4. Recovered capital'!$F$8:$BH$8,0))/INDEX('4. Recovered capital'!$F$8:$BH$32,MATCH($B60,'4. Recovered capital'!$D$8:$D$32,0),MATCH(E$57-1,'4. Recovered capital'!$F$8:$BH$8,0))-1,"NA")</f>
        <v>0.20669038496730074</v>
      </c>
      <c r="F60" s="144">
        <f>_xlfn.IFERROR(INDEX('4. Recovered capital'!$F$8:$BH$32,MATCH($B60,'4. Recovered capital'!$D$8:$D$32,0),MATCH(F$57,'4. Recovered capital'!$F$8:$BH$8,0))/INDEX('4. Recovered capital'!$F$8:$BH$32,MATCH($B60,'4. Recovered capital'!$D$8:$D$32,0),MATCH(F$57-1,'4. Recovered capital'!$F$8:$BH$8,0))-1,"NA")</f>
        <v>0.2620443908298855</v>
      </c>
      <c r="G60" s="144">
        <f>_xlfn.IFERROR(INDEX('4. Recovered capital'!$F$8:$BH$32,MATCH($B60,'4. Recovered capital'!$D$8:$D$32,0),MATCH(G$57,'4. Recovered capital'!$F$8:$BH$8,0))/INDEX('4. Recovered capital'!$F$8:$BH$32,MATCH($B60,'4. Recovered capital'!$D$8:$D$32,0),MATCH(G$57-1,'4. Recovered capital'!$F$8:$BH$8,0))-1,"NA")</f>
        <v>0.14525832088881785</v>
      </c>
    </row>
    <row r="61" spans="2:7" ht="12.75">
      <c r="B61" s="80" t="s">
        <v>324</v>
      </c>
      <c r="C61" s="144" t="str">
        <f>_xlfn.IFERROR(INDEX('4. Recovered capital'!$F$8:$BH$32,MATCH($B61,'4. Recovered capital'!$D$8:$D$32,0),MATCH(C$57,'4. Recovered capital'!$F$8:$BH$8,0))/INDEX('4. Recovered capital'!$F$8:$BH$32,MATCH($B61,'4. Recovered capital'!$D$8:$D$32,0),MATCH(C$57-1,'4. Recovered capital'!$F$8:$BH$8,0))-1,"NA")</f>
        <v>NA</v>
      </c>
      <c r="D61" s="144" t="str">
        <f>_xlfn.IFERROR(INDEX('4. Recovered capital'!$F$8:$BH$32,MATCH($B61,'4. Recovered capital'!$D$8:$D$32,0),MATCH(D$57,'4. Recovered capital'!$F$8:$BH$8,0))/INDEX('4. Recovered capital'!$F$8:$BH$32,MATCH($B61,'4. Recovered capital'!$D$8:$D$32,0),MATCH(D$57-1,'4. Recovered capital'!$F$8:$BH$8,0))-1,"NA")</f>
        <v>NA</v>
      </c>
      <c r="E61" s="144" t="str">
        <f>_xlfn.IFERROR(INDEX('4. Recovered capital'!$F$8:$BH$32,MATCH($B61,'4. Recovered capital'!$D$8:$D$32,0),MATCH(E$57,'4. Recovered capital'!$F$8:$BH$8,0))/INDEX('4. Recovered capital'!$F$8:$BH$32,MATCH($B61,'4. Recovered capital'!$D$8:$D$32,0),MATCH(E$57-1,'4. Recovered capital'!$F$8:$BH$8,0))-1,"NA")</f>
        <v>NA</v>
      </c>
      <c r="F61" s="144" t="str">
        <f>_xlfn.IFERROR(INDEX('4. Recovered capital'!$F$8:$BH$32,MATCH($B61,'4. Recovered capital'!$D$8:$D$32,0),MATCH(F$57,'4. Recovered capital'!$F$8:$BH$8,0))/INDEX('4. Recovered capital'!$F$8:$BH$32,MATCH($B61,'4. Recovered capital'!$D$8:$D$32,0),MATCH(F$57-1,'4. Recovered capital'!$F$8:$BH$8,0))-1,"NA")</f>
        <v>NA</v>
      </c>
      <c r="G61" s="144" t="str">
        <f>_xlfn.IFERROR(INDEX('4. Recovered capital'!$F$8:$BH$32,MATCH($B61,'4. Recovered capital'!$D$8:$D$32,0),MATCH(G$57,'4. Recovered capital'!$F$8:$BH$8,0))/INDEX('4. Recovered capital'!$F$8:$BH$32,MATCH($B61,'4. Recovered capital'!$D$8:$D$32,0),MATCH(G$57-1,'4. Recovered capital'!$F$8:$BH$8,0))-1,"NA")</f>
        <v>NA</v>
      </c>
    </row>
    <row r="62" spans="2:7" ht="12.75">
      <c r="B62" s="130" t="s">
        <v>166</v>
      </c>
      <c r="C62" s="144">
        <f>_xlfn.IFERROR(INDEX('4. Recovered capital'!$F$8:$BH$32,MATCH($B62,'4. Recovered capital'!$D$8:$D$32,0),MATCH(C$57,'4. Recovered capital'!$F$8:$BH$8,0))/INDEX('4. Recovered capital'!$F$8:$BH$32,MATCH($B62,'4. Recovered capital'!$D$8:$D$32,0),MATCH(C$57-1,'4. Recovered capital'!$F$8:$BH$8,0))-1,"NA")</f>
        <v>-0.3538836797388367</v>
      </c>
      <c r="D62" s="144">
        <f>_xlfn.IFERROR(INDEX('4. Recovered capital'!$F$8:$BH$32,MATCH($B62,'4. Recovered capital'!$D$8:$D$32,0),MATCH(D$57,'4. Recovered capital'!$F$8:$BH$8,0))/INDEX('4. Recovered capital'!$F$8:$BH$32,MATCH($B62,'4. Recovered capital'!$D$8:$D$32,0),MATCH(D$57-1,'4. Recovered capital'!$F$8:$BH$8,0))-1,"NA")</f>
        <v>6.401685600727668</v>
      </c>
      <c r="E62" s="144">
        <f>_xlfn.IFERROR(INDEX('4. Recovered capital'!$F$8:$BH$32,MATCH($B62,'4. Recovered capital'!$D$8:$D$32,0),MATCH(E$57,'4. Recovered capital'!$F$8:$BH$8,0))/INDEX('4. Recovered capital'!$F$8:$BH$32,MATCH($B62,'4. Recovered capital'!$D$8:$D$32,0),MATCH(E$57-1,'4. Recovered capital'!$F$8:$BH$8,0))-1,"NA")</f>
        <v>0.9054242072211629</v>
      </c>
      <c r="F62" s="144">
        <f>_xlfn.IFERROR(INDEX('4. Recovered capital'!$F$8:$BH$32,MATCH($B62,'4. Recovered capital'!$D$8:$D$32,0),MATCH(F$57,'4. Recovered capital'!$F$8:$BH$8,0))/INDEX('4. Recovered capital'!$F$8:$BH$32,MATCH($B62,'4. Recovered capital'!$D$8:$D$32,0),MATCH(F$57-1,'4. Recovered capital'!$F$8:$BH$8,0))-1,"NA")</f>
        <v>0.22195483776812885</v>
      </c>
      <c r="G62" s="144">
        <f>_xlfn.IFERROR(INDEX('4. Recovered capital'!$F$8:$BH$32,MATCH($B62,'4. Recovered capital'!$D$8:$D$32,0),MATCH(G$57,'4. Recovered capital'!$F$8:$BH$8,0))/INDEX('4. Recovered capital'!$F$8:$BH$32,MATCH($B62,'4. Recovered capital'!$D$8:$D$32,0),MATCH(G$57-1,'4. Recovered capital'!$F$8:$BH$8,0))-1,"NA")</f>
        <v>0.0751590857123361</v>
      </c>
    </row>
    <row r="63" spans="2:7" ht="12.75">
      <c r="B63" s="130" t="s">
        <v>167</v>
      </c>
      <c r="C63" s="144">
        <f>_xlfn.IFERROR(INDEX('4. Recovered capital'!$F$8:$BH$32,MATCH($B63,'4. Recovered capital'!$D$8:$D$32,0),MATCH(C$57,'4. Recovered capital'!$F$8:$BH$8,0))/INDEX('4. Recovered capital'!$F$8:$BH$32,MATCH($B63,'4. Recovered capital'!$D$8:$D$32,0),MATCH(C$57-1,'4. Recovered capital'!$F$8:$BH$8,0))-1,"NA")</f>
        <v>0.3401802609867197</v>
      </c>
      <c r="D63" s="144">
        <f>_xlfn.IFERROR(INDEX('4. Recovered capital'!$F$8:$BH$32,MATCH($B63,'4. Recovered capital'!$D$8:$D$32,0),MATCH(D$57,'4. Recovered capital'!$F$8:$BH$8,0))/INDEX('4. Recovered capital'!$F$8:$BH$32,MATCH($B63,'4. Recovered capital'!$D$8:$D$32,0),MATCH(D$57-1,'4. Recovered capital'!$F$8:$BH$8,0))-1,"NA")</f>
        <v>-0.48376228684468014</v>
      </c>
      <c r="E63" s="144">
        <f>_xlfn.IFERROR(INDEX('4. Recovered capital'!$F$8:$BH$32,MATCH($B63,'4. Recovered capital'!$D$8:$D$32,0),MATCH(E$57,'4. Recovered capital'!$F$8:$BH$8,0))/INDEX('4. Recovered capital'!$F$8:$BH$32,MATCH($B63,'4. Recovered capital'!$D$8:$D$32,0),MATCH(E$57-1,'4. Recovered capital'!$F$8:$BH$8,0))-1,"NA")</f>
        <v>-1</v>
      </c>
      <c r="F63" s="144" t="str">
        <f>_xlfn.IFERROR(INDEX('4. Recovered capital'!$F$8:$BH$32,MATCH($B63,'4. Recovered capital'!$D$8:$D$32,0),MATCH(F$57,'4. Recovered capital'!$F$8:$BH$8,0))/INDEX('4. Recovered capital'!$F$8:$BH$32,MATCH($B63,'4. Recovered capital'!$D$8:$D$32,0),MATCH(F$57-1,'4. Recovered capital'!$F$8:$BH$8,0))-1,"NA")</f>
        <v>NA</v>
      </c>
      <c r="G63" s="144" t="str">
        <f>_xlfn.IFERROR(INDEX('4. Recovered capital'!$F$8:$BH$32,MATCH($B63,'4. Recovered capital'!$D$8:$D$32,0),MATCH(G$57,'4. Recovered capital'!$F$8:$BH$8,0))/INDEX('4. Recovered capital'!$F$8:$BH$32,MATCH($B63,'4. Recovered capital'!$D$8:$D$32,0),MATCH(G$57-1,'4. Recovered capital'!$F$8:$BH$8,0))-1,"NA")</f>
        <v>NA</v>
      </c>
    </row>
    <row r="66" spans="2:8" ht="12.75">
      <c r="B66" s="86" t="s">
        <v>341</v>
      </c>
      <c r="C66" s="417" t="s">
        <v>108</v>
      </c>
      <c r="D66" s="418"/>
      <c r="E66" s="418"/>
      <c r="F66" s="419" t="s">
        <v>109</v>
      </c>
      <c r="G66" s="419"/>
      <c r="H66" s="419"/>
    </row>
    <row r="67" spans="2:8" ht="12.75">
      <c r="B67" s="79" t="s">
        <v>31</v>
      </c>
      <c r="C67" s="79" t="s">
        <v>412</v>
      </c>
      <c r="D67" s="79" t="s">
        <v>553</v>
      </c>
      <c r="E67" s="79" t="s">
        <v>410</v>
      </c>
      <c r="F67" s="79" t="s">
        <v>412</v>
      </c>
      <c r="G67" s="79" t="s">
        <v>178</v>
      </c>
      <c r="H67" s="79" t="s">
        <v>410</v>
      </c>
    </row>
    <row r="68" spans="2:8" ht="12.75">
      <c r="B68" s="85" t="s">
        <v>32</v>
      </c>
      <c r="C68" s="79"/>
      <c r="D68" s="79"/>
      <c r="E68" s="79"/>
      <c r="F68" s="79"/>
      <c r="G68" s="79"/>
      <c r="H68" s="79"/>
    </row>
    <row r="69" spans="2:8" ht="12.75">
      <c r="B69" s="126" t="s">
        <v>155</v>
      </c>
      <c r="C69" s="90"/>
      <c r="D69" s="90"/>
      <c r="E69" s="90"/>
      <c r="F69" s="90"/>
      <c r="G69" s="90"/>
      <c r="H69" s="90"/>
    </row>
    <row r="70" spans="2:8" ht="12.75">
      <c r="B70" s="125" t="s">
        <v>342</v>
      </c>
      <c r="C70" s="140">
        <f>'5. Weighted average price'!M12</f>
        <v>4187.842759999999</v>
      </c>
      <c r="D70" s="140">
        <f>'5. Weighted average price'!N12</f>
        <v>55566.264</v>
      </c>
      <c r="E70" s="153">
        <f>'5. Weighted average price'!O12</f>
        <v>0.07536664260890381</v>
      </c>
      <c r="F70" s="140">
        <f>'5. Weighted average price'!P12</f>
        <v>0</v>
      </c>
      <c r="G70" s="140">
        <f>'5. Weighted average price'!Q12</f>
        <v>0</v>
      </c>
      <c r="H70" s="153">
        <f>'5. Weighted average price'!R12</f>
        <v>0</v>
      </c>
    </row>
    <row r="71" spans="2:8" ht="12.75">
      <c r="B71" s="125" t="s">
        <v>343</v>
      </c>
      <c r="C71" s="140">
        <f>'5. Weighted average price'!T12</f>
        <v>0</v>
      </c>
      <c r="D71" s="140">
        <f>'5. Weighted average price'!U12</f>
        <v>0</v>
      </c>
      <c r="E71" s="153">
        <f>'5. Weighted average price'!V12</f>
        <v>0</v>
      </c>
      <c r="F71" s="140">
        <f>'5. Weighted average price'!W12</f>
        <v>0</v>
      </c>
      <c r="G71" s="140">
        <f>'5. Weighted average price'!X12</f>
        <v>0</v>
      </c>
      <c r="H71" s="153">
        <f>'5. Weighted average price'!Y12</f>
        <v>0</v>
      </c>
    </row>
    <row r="72" spans="2:8" ht="12.75">
      <c r="B72" s="125" t="s">
        <v>344</v>
      </c>
      <c r="C72" s="140">
        <f>'5. Weighted average price'!Z12</f>
        <v>0</v>
      </c>
      <c r="D72" s="140">
        <f>'5. Weighted average price'!AA12</f>
        <v>0</v>
      </c>
      <c r="E72" s="153">
        <f>'5. Weighted average price'!AB12</f>
        <v>0</v>
      </c>
      <c r="F72" s="140">
        <f>'5. Weighted average price'!AC12</f>
        <v>0</v>
      </c>
      <c r="G72" s="140">
        <f>'5. Weighted average price'!AD12</f>
        <v>0</v>
      </c>
      <c r="H72" s="153">
        <f>'5. Weighted average price'!AE12</f>
        <v>0</v>
      </c>
    </row>
    <row r="73" spans="2:8" ht="12.75">
      <c r="B73" s="125" t="s">
        <v>345</v>
      </c>
      <c r="C73" s="140">
        <f>'5. Weighted average price'!AF12</f>
        <v>0</v>
      </c>
      <c r="D73" s="140">
        <f>'5. Weighted average price'!AG12</f>
        <v>0</v>
      </c>
      <c r="E73" s="153">
        <f>'5. Weighted average price'!AH12</f>
        <v>0</v>
      </c>
      <c r="F73" s="140">
        <f>'5. Weighted average price'!AI12</f>
        <v>0</v>
      </c>
      <c r="G73" s="140">
        <f>'5. Weighted average price'!AJ12</f>
        <v>0</v>
      </c>
      <c r="H73" s="153">
        <f>'5. Weighted average price'!AK12</f>
        <v>0</v>
      </c>
    </row>
    <row r="74" spans="2:8" ht="12.75">
      <c r="B74" s="125" t="s">
        <v>346</v>
      </c>
      <c r="C74" s="140">
        <f>'5. Weighted average price'!AM12</f>
        <v>0</v>
      </c>
      <c r="D74" s="140">
        <f>'5. Weighted average price'!AN12</f>
        <v>0</v>
      </c>
      <c r="E74" s="153">
        <f>'5. Weighted average price'!AO12</f>
        <v>0</v>
      </c>
      <c r="F74" s="140">
        <f>'5. Weighted average price'!AP12</f>
        <v>0</v>
      </c>
      <c r="G74" s="140">
        <f>'5. Weighted average price'!AQ12</f>
        <v>0</v>
      </c>
      <c r="H74" s="153">
        <f>'5. Weighted average price'!AR12</f>
        <v>0</v>
      </c>
    </row>
    <row r="75" spans="2:8" ht="12.75">
      <c r="B75" s="125" t="s">
        <v>347</v>
      </c>
      <c r="C75" s="140">
        <f>'5. Weighted average price'!AS12</f>
        <v>0</v>
      </c>
      <c r="D75" s="140">
        <f>'5. Weighted average price'!AT12</f>
        <v>0</v>
      </c>
      <c r="E75" s="153">
        <f>'5. Weighted average price'!AU12</f>
        <v>0</v>
      </c>
      <c r="F75" s="140">
        <f>'5. Weighted average price'!AV12</f>
        <v>0</v>
      </c>
      <c r="G75" s="140">
        <f>'5. Weighted average price'!AW12</f>
        <v>0</v>
      </c>
      <c r="H75" s="153">
        <f>'5. Weighted average price'!AX12</f>
        <v>0</v>
      </c>
    </row>
    <row r="76" spans="2:8" ht="12.75">
      <c r="B76" s="125" t="s">
        <v>348</v>
      </c>
      <c r="C76" s="140">
        <f>'5. Weighted average price'!AY12</f>
        <v>0</v>
      </c>
      <c r="D76" s="140">
        <f>'5. Weighted average price'!AZ12</f>
        <v>0</v>
      </c>
      <c r="E76" s="153">
        <f>'5. Weighted average price'!BA12</f>
        <v>0</v>
      </c>
      <c r="F76" s="140">
        <f>'5. Weighted average price'!BB12</f>
        <v>0</v>
      </c>
      <c r="G76" s="140">
        <f>'5. Weighted average price'!BC12</f>
        <v>0</v>
      </c>
      <c r="H76" s="153">
        <f>'5. Weighted average price'!BD12</f>
        <v>0</v>
      </c>
    </row>
    <row r="77" spans="2:8" ht="12.75">
      <c r="B77" s="125" t="s">
        <v>349</v>
      </c>
      <c r="C77" s="140">
        <f>'5. Weighted average price'!BE12</f>
        <v>0</v>
      </c>
      <c r="D77" s="140">
        <f>'5. Weighted average price'!BF12</f>
        <v>0</v>
      </c>
      <c r="E77" s="153">
        <f>'5. Weighted average price'!BG12</f>
        <v>0</v>
      </c>
      <c r="F77" s="140">
        <f>'5. Weighted average price'!BH12</f>
        <v>0</v>
      </c>
      <c r="G77" s="140">
        <f>'5. Weighted average price'!BI12</f>
        <v>0</v>
      </c>
      <c r="H77" s="153">
        <f>'5. Weighted average price'!BJ12</f>
        <v>0</v>
      </c>
    </row>
    <row r="78" spans="2:8" ht="12.75">
      <c r="B78" s="126" t="s">
        <v>203</v>
      </c>
      <c r="C78" s="90"/>
      <c r="D78" s="90"/>
      <c r="E78" s="154"/>
      <c r="F78" s="90"/>
      <c r="G78" s="90"/>
      <c r="H78" s="154"/>
    </row>
    <row r="79" spans="2:8" ht="12.75">
      <c r="B79" s="125" t="s">
        <v>342</v>
      </c>
      <c r="C79" s="140">
        <f>'5. Weighted average price'!M13</f>
        <v>0</v>
      </c>
      <c r="D79" s="140">
        <f>'5. Weighted average price'!N13</f>
        <v>0</v>
      </c>
      <c r="E79" s="153">
        <f>'5. Weighted average price'!O13</f>
        <v>0</v>
      </c>
      <c r="F79" s="140">
        <f>'5. Weighted average price'!P13</f>
        <v>0</v>
      </c>
      <c r="G79" s="140">
        <f>'5. Weighted average price'!Q13</f>
        <v>0</v>
      </c>
      <c r="H79" s="153">
        <f>'5. Weighted average price'!R13</f>
        <v>0</v>
      </c>
    </row>
    <row r="80" spans="2:8" ht="12.75">
      <c r="B80" s="125" t="s">
        <v>343</v>
      </c>
      <c r="C80" s="140">
        <f>'5. Weighted average price'!T13</f>
        <v>0</v>
      </c>
      <c r="D80" s="140">
        <f>'5. Weighted average price'!U13</f>
        <v>0</v>
      </c>
      <c r="E80" s="153">
        <f>'5. Weighted average price'!V13</f>
        <v>0</v>
      </c>
      <c r="F80" s="140">
        <f>'5. Weighted average price'!W13</f>
        <v>0</v>
      </c>
      <c r="G80" s="140">
        <f>'5. Weighted average price'!X13</f>
        <v>0</v>
      </c>
      <c r="H80" s="153">
        <f>'5. Weighted average price'!Y13</f>
        <v>0</v>
      </c>
    </row>
    <row r="81" spans="2:8" ht="12.75">
      <c r="B81" s="125" t="s">
        <v>344</v>
      </c>
      <c r="C81" s="140">
        <f>'5. Weighted average price'!Z13</f>
        <v>0</v>
      </c>
      <c r="D81" s="140">
        <f>'5. Weighted average price'!AA13</f>
        <v>0</v>
      </c>
      <c r="E81" s="153">
        <f>'5. Weighted average price'!AB13</f>
        <v>0</v>
      </c>
      <c r="F81" s="140">
        <f>'5. Weighted average price'!AC13</f>
        <v>0</v>
      </c>
      <c r="G81" s="140">
        <f>'5. Weighted average price'!AD13</f>
        <v>0</v>
      </c>
      <c r="H81" s="153">
        <f>'5. Weighted average price'!AE13</f>
        <v>0</v>
      </c>
    </row>
    <row r="82" spans="2:8" ht="12.75">
      <c r="B82" s="125" t="s">
        <v>345</v>
      </c>
      <c r="C82" s="140">
        <f>'5. Weighted average price'!AF13</f>
        <v>0</v>
      </c>
      <c r="D82" s="140">
        <f>'5. Weighted average price'!AG13</f>
        <v>0</v>
      </c>
      <c r="E82" s="153">
        <f>'5. Weighted average price'!AH13</f>
        <v>0</v>
      </c>
      <c r="F82" s="140">
        <f>'5. Weighted average price'!AI13</f>
        <v>0</v>
      </c>
      <c r="G82" s="140">
        <f>'5. Weighted average price'!AJ13</f>
        <v>0</v>
      </c>
      <c r="H82" s="153">
        <f>'5. Weighted average price'!AK13</f>
        <v>0</v>
      </c>
    </row>
    <row r="83" spans="2:8" ht="12.75">
      <c r="B83" s="125" t="s">
        <v>346</v>
      </c>
      <c r="C83" s="140">
        <f>'5. Weighted average price'!AM13</f>
        <v>0</v>
      </c>
      <c r="D83" s="140">
        <f>'5. Weighted average price'!AN13</f>
        <v>0</v>
      </c>
      <c r="E83" s="153">
        <f>'5. Weighted average price'!AO13</f>
        <v>0</v>
      </c>
      <c r="F83" s="140">
        <f>'5. Weighted average price'!AP13</f>
        <v>0</v>
      </c>
      <c r="G83" s="140">
        <f>'5. Weighted average price'!AQ13</f>
        <v>0</v>
      </c>
      <c r="H83" s="153">
        <f>'5. Weighted average price'!AR13</f>
        <v>0</v>
      </c>
    </row>
    <row r="84" spans="2:8" ht="12.75">
      <c r="B84" s="125" t="s">
        <v>347</v>
      </c>
      <c r="C84" s="140">
        <f>'5. Weighted average price'!AS13</f>
        <v>0</v>
      </c>
      <c r="D84" s="140">
        <f>'5. Weighted average price'!AT13</f>
        <v>0</v>
      </c>
      <c r="E84" s="153">
        <f>'5. Weighted average price'!AU13</f>
        <v>0</v>
      </c>
      <c r="F84" s="140">
        <f>'5. Weighted average price'!AV13</f>
        <v>0</v>
      </c>
      <c r="G84" s="140">
        <f>'5. Weighted average price'!AW13</f>
        <v>0</v>
      </c>
      <c r="H84" s="153">
        <f>'5. Weighted average price'!AX13</f>
        <v>0</v>
      </c>
    </row>
    <row r="85" spans="2:8" ht="12.75">
      <c r="B85" s="125" t="s">
        <v>348</v>
      </c>
      <c r="C85" s="140">
        <f>'5. Weighted average price'!AY13</f>
        <v>0</v>
      </c>
      <c r="D85" s="140">
        <f>'5. Weighted average price'!AZ13</f>
        <v>0</v>
      </c>
      <c r="E85" s="153">
        <f>'5. Weighted average price'!BA13</f>
        <v>0</v>
      </c>
      <c r="F85" s="140">
        <f>'5. Weighted average price'!BB13</f>
        <v>0</v>
      </c>
      <c r="G85" s="140">
        <f>'5. Weighted average price'!BC13</f>
        <v>0</v>
      </c>
      <c r="H85" s="153">
        <f>'5. Weighted average price'!BD13</f>
        <v>0</v>
      </c>
    </row>
    <row r="86" spans="2:8" ht="12.75">
      <c r="B86" s="125" t="s">
        <v>349</v>
      </c>
      <c r="C86" s="140">
        <f>'5. Weighted average price'!BE13</f>
        <v>0</v>
      </c>
      <c r="D86" s="140">
        <f>'5. Weighted average price'!BF13</f>
        <v>0</v>
      </c>
      <c r="E86" s="153">
        <f>'5. Weighted average price'!BG13</f>
        <v>0</v>
      </c>
      <c r="F86" s="140">
        <f>'5. Weighted average price'!BH13</f>
        <v>0</v>
      </c>
      <c r="G86" s="140">
        <f>'5. Weighted average price'!BI13</f>
        <v>0</v>
      </c>
      <c r="H86" s="153">
        <f>'5. Weighted average price'!BJ13</f>
        <v>0</v>
      </c>
    </row>
    <row r="87" spans="2:8" ht="12.75">
      <c r="B87" s="126" t="s">
        <v>34</v>
      </c>
      <c r="C87" s="90"/>
      <c r="D87" s="90"/>
      <c r="E87" s="154"/>
      <c r="F87" s="90"/>
      <c r="G87" s="90"/>
      <c r="H87" s="154"/>
    </row>
    <row r="88" spans="2:8" ht="12.75">
      <c r="B88" s="125" t="s">
        <v>342</v>
      </c>
      <c r="C88" s="140">
        <f>'5. Weighted average price'!M14</f>
        <v>0</v>
      </c>
      <c r="D88" s="140">
        <f>'5. Weighted average price'!N14</f>
        <v>0</v>
      </c>
      <c r="E88" s="153">
        <f>'5. Weighted average price'!O14</f>
        <v>0</v>
      </c>
      <c r="F88" s="140">
        <f>'5. Weighted average price'!P14</f>
        <v>769.4594200000004</v>
      </c>
      <c r="G88" s="140">
        <f>'5. Weighted average price'!Q14</f>
        <v>5801.676</v>
      </c>
      <c r="H88" s="153">
        <f>'5. Weighted average price'!R14</f>
        <v>0.13262709258497032</v>
      </c>
    </row>
    <row r="89" spans="2:8" ht="12.75">
      <c r="B89" s="125" t="s">
        <v>343</v>
      </c>
      <c r="C89" s="140">
        <f>'5. Weighted average price'!T14</f>
        <v>0</v>
      </c>
      <c r="D89" s="140">
        <f>'5. Weighted average price'!U14</f>
        <v>0</v>
      </c>
      <c r="E89" s="153">
        <f>'5. Weighted average price'!V14</f>
        <v>0</v>
      </c>
      <c r="F89" s="140">
        <f>'5. Weighted average price'!W14</f>
        <v>0</v>
      </c>
      <c r="G89" s="140">
        <f>'5. Weighted average price'!X14</f>
        <v>0</v>
      </c>
      <c r="H89" s="153">
        <f>'5. Weighted average price'!Y14</f>
        <v>0</v>
      </c>
    </row>
    <row r="90" spans="2:8" ht="12.75">
      <c r="B90" s="125" t="s">
        <v>344</v>
      </c>
      <c r="C90" s="140">
        <f>'5. Weighted average price'!Z14</f>
        <v>0</v>
      </c>
      <c r="D90" s="140">
        <f>'5. Weighted average price'!AA14</f>
        <v>0</v>
      </c>
      <c r="E90" s="153">
        <f>'5. Weighted average price'!AB14</f>
        <v>0</v>
      </c>
      <c r="F90" s="140">
        <f>'5. Weighted average price'!AC14</f>
        <v>0</v>
      </c>
      <c r="G90" s="140">
        <f>'5. Weighted average price'!AD14</f>
        <v>0</v>
      </c>
      <c r="H90" s="153">
        <f>'5. Weighted average price'!AE14</f>
        <v>0</v>
      </c>
    </row>
    <row r="91" spans="2:8" ht="12.75">
      <c r="B91" s="125" t="s">
        <v>345</v>
      </c>
      <c r="C91" s="140">
        <f>'5. Weighted average price'!AF14</f>
        <v>0</v>
      </c>
      <c r="D91" s="140">
        <f>'5. Weighted average price'!AG14</f>
        <v>0</v>
      </c>
      <c r="E91" s="153">
        <f>'5. Weighted average price'!AH14</f>
        <v>0</v>
      </c>
      <c r="F91" s="140">
        <f>'5. Weighted average price'!AI14</f>
        <v>0</v>
      </c>
      <c r="G91" s="140">
        <f>'5. Weighted average price'!AJ14</f>
        <v>0</v>
      </c>
      <c r="H91" s="153">
        <f>'5. Weighted average price'!AK14</f>
        <v>0</v>
      </c>
    </row>
    <row r="92" spans="2:8" ht="12.75">
      <c r="B92" s="125" t="s">
        <v>346</v>
      </c>
      <c r="C92" s="140">
        <f>'5. Weighted average price'!AM14</f>
        <v>0</v>
      </c>
      <c r="D92" s="140">
        <f>'5. Weighted average price'!AN14</f>
        <v>0</v>
      </c>
      <c r="E92" s="153">
        <f>'5. Weighted average price'!AO14</f>
        <v>0</v>
      </c>
      <c r="F92" s="140">
        <f>'5. Weighted average price'!AP14</f>
        <v>0</v>
      </c>
      <c r="G92" s="140">
        <f>'5. Weighted average price'!AQ14</f>
        <v>0</v>
      </c>
      <c r="H92" s="153">
        <f>'5. Weighted average price'!AR14</f>
        <v>0</v>
      </c>
    </row>
    <row r="93" spans="2:8" ht="12.75">
      <c r="B93" s="125" t="s">
        <v>347</v>
      </c>
      <c r="C93" s="140">
        <f>'5. Weighted average price'!AS14</f>
        <v>0</v>
      </c>
      <c r="D93" s="140">
        <f>'5. Weighted average price'!AT14</f>
        <v>0</v>
      </c>
      <c r="E93" s="153">
        <f>'5. Weighted average price'!AU14</f>
        <v>0</v>
      </c>
      <c r="F93" s="140">
        <f>'5. Weighted average price'!AV14</f>
        <v>0</v>
      </c>
      <c r="G93" s="140">
        <f>'5. Weighted average price'!AW14</f>
        <v>0</v>
      </c>
      <c r="H93" s="153">
        <f>'5. Weighted average price'!AX14</f>
        <v>0</v>
      </c>
    </row>
    <row r="94" spans="2:8" ht="12.75">
      <c r="B94" s="125" t="s">
        <v>348</v>
      </c>
      <c r="C94" s="140">
        <f>'5. Weighted average price'!AY14</f>
        <v>0</v>
      </c>
      <c r="D94" s="140">
        <f>'5. Weighted average price'!AZ14</f>
        <v>0</v>
      </c>
      <c r="E94" s="153">
        <f>'5. Weighted average price'!BA14</f>
        <v>0</v>
      </c>
      <c r="F94" s="140">
        <f>'5. Weighted average price'!BB14</f>
        <v>0</v>
      </c>
      <c r="G94" s="140">
        <f>'5. Weighted average price'!BC14</f>
        <v>0</v>
      </c>
      <c r="H94" s="153">
        <f>'5. Weighted average price'!BD14</f>
        <v>0</v>
      </c>
    </row>
    <row r="95" spans="2:8" ht="12.75">
      <c r="B95" s="125" t="s">
        <v>349</v>
      </c>
      <c r="C95" s="140">
        <f>'5. Weighted average price'!BE14</f>
        <v>0</v>
      </c>
      <c r="D95" s="140">
        <f>'5. Weighted average price'!BF14</f>
        <v>0</v>
      </c>
      <c r="E95" s="153">
        <f>'5. Weighted average price'!BG14</f>
        <v>0</v>
      </c>
      <c r="F95" s="140">
        <f>'5. Weighted average price'!BH14</f>
        <v>0</v>
      </c>
      <c r="G95" s="140">
        <f>'5. Weighted average price'!BI14</f>
        <v>0</v>
      </c>
      <c r="H95" s="153">
        <f>'5. Weighted average price'!BJ14</f>
        <v>0</v>
      </c>
    </row>
    <row r="96" spans="2:8" ht="12.75">
      <c r="B96" s="85" t="s">
        <v>230</v>
      </c>
      <c r="C96" s="90"/>
      <c r="D96" s="90"/>
      <c r="E96" s="154"/>
      <c r="F96" s="90"/>
      <c r="G96" s="90"/>
      <c r="H96" s="154"/>
    </row>
    <row r="97" spans="2:8" ht="12.75">
      <c r="B97" s="126" t="s">
        <v>228</v>
      </c>
      <c r="C97" s="140">
        <f>'5. Weighted average price'!F16</f>
        <v>0</v>
      </c>
      <c r="D97" s="140">
        <f>'5. Weighted average price'!G16</f>
        <v>0</v>
      </c>
      <c r="E97" s="153">
        <f>'5. Weighted average price'!H16</f>
        <v>0</v>
      </c>
      <c r="F97" s="140">
        <f>'5. Weighted average price'!I16</f>
        <v>0</v>
      </c>
      <c r="G97" s="140">
        <f>'5. Weighted average price'!J16</f>
        <v>0</v>
      </c>
      <c r="H97" s="153">
        <f>'5. Weighted average price'!K16</f>
        <v>0</v>
      </c>
    </row>
    <row r="98" spans="2:8" ht="12.75">
      <c r="B98" s="109" t="s">
        <v>35</v>
      </c>
      <c r="C98" s="90"/>
      <c r="D98" s="90"/>
      <c r="E98" s="154"/>
      <c r="F98" s="90"/>
      <c r="G98" s="90"/>
      <c r="H98" s="154"/>
    </row>
    <row r="99" spans="2:8" ht="12.75">
      <c r="B99" s="126" t="s">
        <v>229</v>
      </c>
      <c r="C99" s="140">
        <f>'5. Weighted average price'!F18</f>
        <v>0</v>
      </c>
      <c r="D99" s="140">
        <f>'5. Weighted average price'!G18</f>
        <v>0</v>
      </c>
      <c r="E99" s="153">
        <f>'5. Weighted average price'!H18</f>
        <v>0</v>
      </c>
      <c r="F99" s="140">
        <f>'5. Weighted average price'!I18</f>
        <v>0</v>
      </c>
      <c r="G99" s="140">
        <f>'5. Weighted average price'!J18</f>
        <v>0</v>
      </c>
      <c r="H99" s="153">
        <f>'5. Weighted average price'!K18</f>
        <v>0</v>
      </c>
    </row>
    <row r="100" spans="2:8" ht="12.75">
      <c r="B100" s="109" t="s">
        <v>408</v>
      </c>
      <c r="C100" s="140">
        <f>'5. Weighted average price'!F19</f>
        <v>0</v>
      </c>
      <c r="D100" s="134"/>
      <c r="E100" s="134"/>
      <c r="F100" s="140">
        <f>'5. Weighted average price'!I19</f>
        <v>0</v>
      </c>
      <c r="G100" s="134"/>
      <c r="H100" s="134"/>
    </row>
    <row r="102" ht="12.75">
      <c r="F102" s="122"/>
    </row>
    <row r="103" spans="2:4" ht="25.5">
      <c r="B103" s="137" t="s">
        <v>394</v>
      </c>
      <c r="C103" s="86" t="s">
        <v>335</v>
      </c>
      <c r="D103" s="86" t="s">
        <v>336</v>
      </c>
    </row>
    <row r="104" spans="2:4" ht="25.5">
      <c r="B104" s="80" t="s">
        <v>352</v>
      </c>
      <c r="C104" s="140">
        <f>C37</f>
        <v>34490366.38987418</v>
      </c>
      <c r="D104" s="140">
        <f>C52</f>
        <v>705880.0528823457</v>
      </c>
    </row>
    <row r="105" spans="2:4" ht="12.75">
      <c r="B105" s="130" t="s">
        <v>353</v>
      </c>
      <c r="C105" s="143">
        <f>_xlfn.IFERROR('3. Statement of pipeline assets'!D99/'3. Statement of pipeline assets'!D100,0)</f>
        <v>0</v>
      </c>
      <c r="D105" s="143">
        <f>_xlfn.IFERROR('4. Recovered capital'!E23/'4. Recovered capital'!E24,0)</f>
        <v>0</v>
      </c>
    </row>
    <row r="106" spans="2:4" ht="12.75">
      <c r="B106" s="130" t="s">
        <v>354</v>
      </c>
      <c r="C106" s="143">
        <f>_xlfn.IFERROR('3. Statement of pipeline assets'!D80/'3. Statement of pipeline assets'!D100,0)</f>
        <v>1</v>
      </c>
      <c r="D106" s="143">
        <f>_xlfn.IFERROR('4. Recovered capital'!E16/'4. Recovered capital'!E24,0)</f>
        <v>1</v>
      </c>
    </row>
    <row r="107" spans="2:3" ht="27" customHeight="1">
      <c r="B107" s="136"/>
      <c r="C107" s="86" t="s">
        <v>337</v>
      </c>
    </row>
    <row r="108" spans="2:3" ht="12.75">
      <c r="B108" s="130" t="s">
        <v>357</v>
      </c>
      <c r="C108" s="142">
        <f>_xlfn.IFERROR('2. Revenues and expenses'!D16/'2. Revenues and expenses'!D20,0)</f>
        <v>1</v>
      </c>
    </row>
    <row r="109" spans="2:3" ht="12.75">
      <c r="B109" s="130" t="s">
        <v>358</v>
      </c>
      <c r="C109" s="142">
        <f>_xlfn.IFERROR('2. Revenues and expenses'!D19/'2. Revenues and expenses'!D20,0)</f>
        <v>0</v>
      </c>
    </row>
    <row r="110" spans="2:3" ht="12.75">
      <c r="B110" s="130" t="s">
        <v>356</v>
      </c>
      <c r="C110" s="142">
        <f>_xlfn.IFERROR('2. Revenues and expenses'!D30/'2. Revenues and expenses'!D42,0)</f>
        <v>1</v>
      </c>
    </row>
    <row r="111" spans="2:3" ht="12.75">
      <c r="B111" s="130" t="s">
        <v>355</v>
      </c>
      <c r="C111" s="142">
        <f>_xlfn.IFERROR('2. Revenues and expenses'!D41/'2. Revenues and expenses'!D42,0)</f>
        <v>0</v>
      </c>
    </row>
    <row r="114" spans="2:4" ht="31.5" customHeight="1">
      <c r="B114" s="136" t="s">
        <v>404</v>
      </c>
      <c r="C114" s="86" t="s">
        <v>337</v>
      </c>
      <c r="D114" s="86" t="s">
        <v>366</v>
      </c>
    </row>
    <row r="115" spans="2:4" ht="12.75">
      <c r="B115" s="130" t="s">
        <v>367</v>
      </c>
      <c r="C115" s="140">
        <f>'2. Revenues and expenses'!F24</f>
        <v>-222085.72</v>
      </c>
      <c r="D115" s="140">
        <f>'3.3 Depreciation amortisation'!N53</f>
        <v>-222141.5094987435</v>
      </c>
    </row>
    <row r="116" spans="2:4" ht="12.75">
      <c r="B116" s="130" t="s">
        <v>368</v>
      </c>
      <c r="C116" s="140">
        <f>'2. Revenues and expenses'!F35</f>
        <v>0</v>
      </c>
      <c r="D116" s="140">
        <f>'3.3 Depreciation amortisation'!M78</f>
        <v>0</v>
      </c>
    </row>
  </sheetData>
  <sheetProtection sheet="1"/>
  <mergeCells count="2">
    <mergeCell ref="C66:E66"/>
    <mergeCell ref="F66:H66"/>
  </mergeCells>
  <printOptions/>
  <pageMargins left="0.7" right="0.7" top="0.75" bottom="0.75" header="0.3" footer="0.3"/>
  <pageSetup horizontalDpi="600" verticalDpi="600" orientation="portrait" paperSize="9" r:id="rId2"/>
  <customProperties>
    <customPr name="_pios_id" r:id="rId3"/>
  </customProperties>
  <drawing r:id="rId1"/>
</worksheet>
</file>

<file path=xl/worksheets/sheet4.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A2" sqref="A2"/>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90</v>
      </c>
      <c r="C1" s="42"/>
      <c r="D1" s="42"/>
      <c r="E1" s="42"/>
      <c r="F1" s="42"/>
      <c r="G1" s="42"/>
    </row>
    <row r="2" spans="2:3" ht="15">
      <c r="B2" s="104" t="str">
        <f>Tradingname</f>
        <v>VicHub</v>
      </c>
      <c r="C2" s="105"/>
    </row>
    <row r="3" spans="2:3" ht="15">
      <c r="B3" s="106" t="s">
        <v>182</v>
      </c>
      <c r="C3" s="107">
        <f>Yearending</f>
        <v>44926</v>
      </c>
    </row>
    <row r="4" ht="14.25" customHeight="1">
      <c r="B4" s="41"/>
    </row>
    <row r="5" ht="15.75">
      <c r="B5" s="54" t="s">
        <v>225</v>
      </c>
    </row>
    <row r="6" spans="2:7" ht="12.75">
      <c r="B6" s="45"/>
      <c r="C6" s="48"/>
      <c r="D6" s="49"/>
      <c r="E6" s="55"/>
      <c r="F6" s="50"/>
      <c r="G6" s="50"/>
    </row>
    <row r="7" spans="2:3" ht="57" customHeight="1">
      <c r="B7" s="51"/>
      <c r="C7" s="81" t="s">
        <v>94</v>
      </c>
    </row>
    <row r="8" spans="2:4" ht="13.5" customHeight="1">
      <c r="B8" s="82" t="s">
        <v>91</v>
      </c>
      <c r="C8" s="147">
        <f>'2. Revenues and expenses'!F43</f>
        <v>4869461.730000001</v>
      </c>
      <c r="D8" s="121"/>
    </row>
    <row r="9" spans="2:3" ht="13.5" customHeight="1">
      <c r="B9" s="82" t="s">
        <v>92</v>
      </c>
      <c r="C9" s="147">
        <f>'3. Statement of pipeline assets'!$D$100</f>
        <v>34490366.38987418</v>
      </c>
    </row>
    <row r="10" spans="2:3" ht="13.5" customHeight="1">
      <c r="B10" s="82" t="s">
        <v>93</v>
      </c>
      <c r="C10" s="355">
        <f>_xlfn.IFERROR(C8/C9,0)</f>
        <v>0.14118324157407608</v>
      </c>
    </row>
  </sheetData>
  <sheetProtection sheet="1"/>
  <printOptions/>
  <pageMargins left="0.75" right="0.75" top="1" bottom="1" header="0.5" footer="0.5"/>
  <pageSetup horizontalDpi="600" verticalDpi="600" orientation="landscape" paperSize="9" scale="59" r:id="rId2"/>
  <colBreaks count="1" manualBreakCount="1">
    <brk id="4" max="22" man="1"/>
  </colBreaks>
  <customProperties>
    <customPr name="_pios_id" r:id="rId3"/>
  </customProperties>
  <drawing r:id="rId1"/>
</worksheet>
</file>

<file path=xl/worksheets/sheet5.xml><?xml version="1.0" encoding="utf-8"?>
<worksheet xmlns="http://schemas.openxmlformats.org/spreadsheetml/2006/main" xmlns:r="http://schemas.openxmlformats.org/officeDocument/2006/relationships">
  <sheetPr>
    <tabColor rgb="FF92D050"/>
  </sheetPr>
  <dimension ref="B1:H36"/>
  <sheetViews>
    <sheetView zoomScale="85" zoomScaleNormal="85" zoomScalePageLayoutView="0" workbookViewId="0" topLeftCell="A1">
      <pane xSplit="2" ySplit="14" topLeftCell="C15" activePane="bottomRight" state="frozen"/>
      <selection pane="topLeft" activeCell="A1" sqref="A1"/>
      <selection pane="topRight" activeCell="C1" sqref="C1"/>
      <selection pane="bottomLeft" activeCell="A15" sqref="A15"/>
      <selection pane="bottomRight" activeCell="A2" sqref="A2"/>
    </sheetView>
  </sheetViews>
  <sheetFormatPr defaultColWidth="9.140625" defaultRowHeight="12.75"/>
  <cols>
    <col min="1" max="1" width="12.00390625" style="163" customWidth="1"/>
    <col min="2" max="2" width="42.7109375" style="163" customWidth="1"/>
    <col min="3" max="4" width="42.8515625" style="163" customWidth="1"/>
    <col min="5" max="5" width="6.7109375" style="163" customWidth="1"/>
    <col min="6" max="8" width="19.8515625" style="163" customWidth="1"/>
    <col min="9" max="9" width="18.28125" style="163" customWidth="1"/>
    <col min="10" max="16384" width="9.140625" style="163" customWidth="1"/>
  </cols>
  <sheetData>
    <row r="1" spans="2:4" ht="22.5" customHeight="1">
      <c r="B1" s="177" t="s">
        <v>96</v>
      </c>
      <c r="D1" s="178"/>
    </row>
    <row r="2" spans="2:3" ht="15">
      <c r="B2" s="179" t="str">
        <f>Tradingname</f>
        <v>VicHub</v>
      </c>
      <c r="C2" s="180"/>
    </row>
    <row r="3" spans="2:3" ht="15">
      <c r="B3" s="181" t="s">
        <v>182</v>
      </c>
      <c r="C3" s="182">
        <f>Yearending</f>
        <v>44926</v>
      </c>
    </row>
    <row r="4" ht="20.25">
      <c r="B4" s="183"/>
    </row>
    <row r="5" ht="15.75">
      <c r="B5" s="184" t="s">
        <v>184</v>
      </c>
    </row>
    <row r="6" spans="2:8" ht="12.75">
      <c r="B6" s="185"/>
      <c r="C6" s="186"/>
      <c r="D6" s="186"/>
      <c r="E6" s="187"/>
      <c r="F6" s="188"/>
      <c r="G6" s="189"/>
      <c r="H6" s="189"/>
    </row>
    <row r="7" spans="2:3" ht="13.5" customHeight="1">
      <c r="B7" s="176" t="s">
        <v>28</v>
      </c>
      <c r="C7" s="191" t="s">
        <v>563</v>
      </c>
    </row>
    <row r="8" spans="2:3" ht="13.5" customHeight="1">
      <c r="B8" s="176" t="s">
        <v>181</v>
      </c>
      <c r="C8" s="191" t="s">
        <v>564</v>
      </c>
    </row>
    <row r="9" spans="2:3" ht="13.5" customHeight="1">
      <c r="B9" s="176" t="s">
        <v>29</v>
      </c>
      <c r="C9" s="191">
        <v>16</v>
      </c>
    </row>
    <row r="10" spans="2:3" ht="13.5" customHeight="1">
      <c r="B10" s="176" t="s">
        <v>30</v>
      </c>
      <c r="C10" s="191" t="s">
        <v>565</v>
      </c>
    </row>
    <row r="12" ht="15.75">
      <c r="B12" s="184" t="s">
        <v>185</v>
      </c>
    </row>
    <row r="14" spans="2:4" ht="51" customHeight="1">
      <c r="B14" s="164" t="s">
        <v>31</v>
      </c>
      <c r="C14" s="175" t="s">
        <v>125</v>
      </c>
      <c r="D14" s="175" t="s">
        <v>42</v>
      </c>
    </row>
    <row r="15" spans="2:4" ht="14.25">
      <c r="B15" s="170" t="s">
        <v>32</v>
      </c>
      <c r="C15" s="166"/>
      <c r="D15" s="166"/>
    </row>
    <row r="16" spans="2:4" ht="12.75">
      <c r="B16" s="171" t="s">
        <v>373</v>
      </c>
      <c r="C16" s="191" t="s">
        <v>566</v>
      </c>
      <c r="D16" s="191" t="s">
        <v>398</v>
      </c>
    </row>
    <row r="17" spans="2:4" ht="17.25" customHeight="1">
      <c r="B17" s="171" t="s">
        <v>33</v>
      </c>
      <c r="C17" s="191" t="s">
        <v>398</v>
      </c>
      <c r="D17" s="191" t="s">
        <v>398</v>
      </c>
    </row>
    <row r="18" spans="2:4" ht="12.75">
      <c r="B18" s="171" t="s">
        <v>34</v>
      </c>
      <c r="C18" s="191" t="s">
        <v>566</v>
      </c>
      <c r="D18" s="191" t="s">
        <v>398</v>
      </c>
    </row>
    <row r="19" spans="2:4" ht="14.25">
      <c r="B19" s="172" t="s">
        <v>239</v>
      </c>
      <c r="C19" s="166"/>
      <c r="D19" s="166"/>
    </row>
    <row r="20" spans="2:4" ht="12.75">
      <c r="B20" s="173" t="s">
        <v>237</v>
      </c>
      <c r="C20" s="191" t="s">
        <v>398</v>
      </c>
      <c r="D20" s="191" t="s">
        <v>398</v>
      </c>
    </row>
    <row r="21" spans="2:4" ht="25.5">
      <c r="B21" s="174" t="s">
        <v>238</v>
      </c>
      <c r="C21" s="191" t="s">
        <v>398</v>
      </c>
      <c r="D21" s="191" t="s">
        <v>398</v>
      </c>
    </row>
    <row r="22" spans="2:4" ht="14.25">
      <c r="B22" s="172" t="s">
        <v>35</v>
      </c>
      <c r="C22" s="166"/>
      <c r="D22" s="166"/>
    </row>
    <row r="23" spans="2:4" ht="12.75">
      <c r="B23" s="171" t="s">
        <v>36</v>
      </c>
      <c r="C23" s="191" t="s">
        <v>398</v>
      </c>
      <c r="D23" s="191" t="s">
        <v>398</v>
      </c>
    </row>
    <row r="24" spans="2:4" ht="12.75">
      <c r="B24" s="171" t="s">
        <v>37</v>
      </c>
      <c r="C24" s="191" t="s">
        <v>398</v>
      </c>
      <c r="D24" s="191" t="s">
        <v>398</v>
      </c>
    </row>
    <row r="25" spans="2:4" ht="14.25">
      <c r="B25" s="170" t="s">
        <v>38</v>
      </c>
      <c r="C25" s="166"/>
      <c r="D25" s="166"/>
    </row>
    <row r="26" spans="2:4" ht="12.75">
      <c r="B26" s="171" t="s">
        <v>39</v>
      </c>
      <c r="C26" s="191" t="s">
        <v>566</v>
      </c>
      <c r="D26" s="191" t="s">
        <v>398</v>
      </c>
    </row>
    <row r="27" spans="2:4" ht="12.75">
      <c r="B27" s="171" t="s">
        <v>40</v>
      </c>
      <c r="C27" s="191" t="s">
        <v>566</v>
      </c>
      <c r="D27" s="191" t="s">
        <v>398</v>
      </c>
    </row>
    <row r="28" spans="2:4" ht="14.25">
      <c r="B28" s="170" t="s">
        <v>41</v>
      </c>
      <c r="C28" s="166"/>
      <c r="D28" s="166"/>
    </row>
    <row r="29" spans="2:4" ht="12.75">
      <c r="B29" s="167" t="s">
        <v>407</v>
      </c>
      <c r="C29" s="168"/>
      <c r="D29" s="168"/>
    </row>
    <row r="30" spans="2:4" ht="12.75">
      <c r="B30" s="167" t="s">
        <v>407</v>
      </c>
      <c r="C30" s="168"/>
      <c r="D30" s="168"/>
    </row>
    <row r="31" spans="2:4" ht="12.75">
      <c r="B31" s="167" t="s">
        <v>407</v>
      </c>
      <c r="C31" s="168"/>
      <c r="D31" s="168"/>
    </row>
    <row r="32" spans="2:4" ht="12.75">
      <c r="B32" s="167" t="s">
        <v>407</v>
      </c>
      <c r="C32" s="168"/>
      <c r="D32" s="168"/>
    </row>
    <row r="33" spans="2:4" ht="12.75">
      <c r="B33" s="167" t="s">
        <v>407</v>
      </c>
      <c r="C33" s="168"/>
      <c r="D33" s="168"/>
    </row>
    <row r="34" spans="2:4" ht="12.75">
      <c r="B34" s="167" t="s">
        <v>407</v>
      </c>
      <c r="C34" s="168"/>
      <c r="D34" s="168"/>
    </row>
    <row r="35" spans="2:4" ht="12.75">
      <c r="B35" s="167" t="s">
        <v>407</v>
      </c>
      <c r="C35" s="168"/>
      <c r="D35" s="168"/>
    </row>
    <row r="36" spans="2:4" ht="12.75">
      <c r="B36" s="167" t="s">
        <v>407</v>
      </c>
      <c r="C36" s="168"/>
      <c r="D36" s="168"/>
    </row>
  </sheetData>
  <sheetProtection sheet="1" formatCells="0" formatColumns="0" formatRows="0" insertColumns="0" insertRows="0" deleteColumns="0" deleteRows="0"/>
  <dataValidations count="2">
    <dataValidation type="list" allowBlank="1" showInputMessage="1" showErrorMessage="1" sqref="C10">
      <formula1>"Distribution,Transmission"</formula1>
    </dataValidation>
    <dataValidation type="list" allowBlank="1" showInputMessage="1" showErrorMessage="1" sqref="C16:D18 C20:D21 C23:D24 C26:D27">
      <formula1>"Yes,No"</formula1>
    </dataValidation>
  </dataValidations>
  <printOptions/>
  <pageMargins left="0.75" right="0.75" top="1" bottom="1" header="0.5" footer="0.5"/>
  <pageSetup horizontalDpi="600" verticalDpi="600" orientation="landscape" paperSize="9" scale="59" r:id="rId2"/>
  <customProperties>
    <customPr name="_pios_id" r:id="rId3"/>
  </customPropertie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J43"/>
  <sheetViews>
    <sheetView zoomScale="85" zoomScaleNormal="85"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2" sqref="A2"/>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24" t="s">
        <v>195</v>
      </c>
      <c r="C1" s="424"/>
      <c r="D1" s="424"/>
      <c r="E1" s="42"/>
      <c r="F1" s="42"/>
      <c r="G1" s="42"/>
      <c r="H1" s="42"/>
      <c r="I1" s="42"/>
    </row>
    <row r="2" spans="2:9" ht="18" customHeight="1">
      <c r="B2" s="104" t="str">
        <f>Tradingname</f>
        <v>VicHub</v>
      </c>
      <c r="C2" s="105"/>
      <c r="I2" s="84"/>
    </row>
    <row r="3" spans="2:3" ht="15">
      <c r="B3" s="106" t="s">
        <v>182</v>
      </c>
      <c r="C3" s="107">
        <f>Yearending</f>
        <v>44926</v>
      </c>
    </row>
    <row r="4" spans="2:7" ht="12.75" customHeight="1">
      <c r="B4" s="41"/>
      <c r="D4" s="83"/>
      <c r="G4" s="83"/>
    </row>
    <row r="5" spans="2:4" ht="15.75">
      <c r="B5" s="420" t="s">
        <v>226</v>
      </c>
      <c r="C5" s="420"/>
      <c r="D5" s="420"/>
    </row>
    <row r="6" spans="2:9" ht="12.75">
      <c r="B6" s="45"/>
      <c r="C6" s="46"/>
      <c r="D6" s="47"/>
      <c r="E6" s="47"/>
      <c r="F6" s="47"/>
      <c r="G6" s="47"/>
      <c r="H6" s="47"/>
      <c r="I6" s="47"/>
    </row>
    <row r="7" spans="2:9" ht="30.75" customHeight="1">
      <c r="B7" s="165"/>
      <c r="C7" s="165"/>
      <c r="D7" s="421" t="s">
        <v>232</v>
      </c>
      <c r="E7" s="422"/>
      <c r="F7" s="423"/>
      <c r="G7" s="421" t="s">
        <v>233</v>
      </c>
      <c r="H7" s="422"/>
      <c r="I7" s="423"/>
    </row>
    <row r="8" spans="2:9" ht="51" customHeight="1">
      <c r="B8" s="169" t="s">
        <v>224</v>
      </c>
      <c r="C8" s="175" t="s">
        <v>18</v>
      </c>
      <c r="D8" s="199" t="s">
        <v>55</v>
      </c>
      <c r="E8" s="199" t="s">
        <v>56</v>
      </c>
      <c r="F8" s="199" t="s">
        <v>23</v>
      </c>
      <c r="G8" s="199" t="s">
        <v>55</v>
      </c>
      <c r="H8" s="199" t="s">
        <v>56</v>
      </c>
      <c r="I8" s="199" t="s">
        <v>23</v>
      </c>
    </row>
    <row r="9" spans="2:9" ht="12.75">
      <c r="B9" s="200"/>
      <c r="C9" s="201"/>
      <c r="D9" s="202" t="s">
        <v>183</v>
      </c>
      <c r="E9" s="202" t="s">
        <v>183</v>
      </c>
      <c r="F9" s="202" t="s">
        <v>183</v>
      </c>
      <c r="G9" s="202" t="s">
        <v>183</v>
      </c>
      <c r="H9" s="202" t="s">
        <v>183</v>
      </c>
      <c r="I9" s="202" t="s">
        <v>183</v>
      </c>
    </row>
    <row r="10" spans="2:9" ht="12.75">
      <c r="B10" s="200"/>
      <c r="C10" s="203" t="s">
        <v>43</v>
      </c>
      <c r="D10" s="202"/>
      <c r="E10" s="202"/>
      <c r="F10" s="202"/>
      <c r="G10" s="202"/>
      <c r="H10" s="202"/>
      <c r="I10" s="202"/>
    </row>
    <row r="11" spans="2:9" ht="12.75">
      <c r="B11" s="193" t="s">
        <v>580</v>
      </c>
      <c r="C11" s="204" t="s">
        <v>124</v>
      </c>
      <c r="D11" s="211">
        <f>'2.1 Revenue by service'!D21</f>
        <v>5200021.760000002</v>
      </c>
      <c r="E11" s="211">
        <f>'2.1 Revenue by service'!E21</f>
        <v>0</v>
      </c>
      <c r="F11" s="211">
        <f>SUM(D11:E11)</f>
        <v>5200021.760000002</v>
      </c>
      <c r="G11" s="211">
        <f>'2.1 Revenue by service'!G21</f>
        <v>4794793.410000002</v>
      </c>
      <c r="H11" s="211">
        <f>'2.1 Revenue by service'!H21</f>
        <v>0</v>
      </c>
      <c r="I11" s="211">
        <f>SUM(G11:H11)</f>
        <v>4794793.410000002</v>
      </c>
    </row>
    <row r="12" spans="2:9" ht="12.75">
      <c r="B12" s="193" t="s">
        <v>580</v>
      </c>
      <c r="C12" s="205" t="s">
        <v>44</v>
      </c>
      <c r="D12" s="211">
        <f>'2.2 Revenue contributions '!C15</f>
        <v>0</v>
      </c>
      <c r="E12" s="211">
        <f>'2.2 Revenue contributions '!D15</f>
        <v>0</v>
      </c>
      <c r="F12" s="211">
        <f>SUM(D12:E12)</f>
        <v>0</v>
      </c>
      <c r="G12" s="195">
        <v>0</v>
      </c>
      <c r="H12" s="195">
        <v>0</v>
      </c>
      <c r="I12" s="211">
        <f>SUM(G12:H12)</f>
        <v>0</v>
      </c>
    </row>
    <row r="13" spans="2:9" ht="12.75">
      <c r="B13" s="193" t="s">
        <v>580</v>
      </c>
      <c r="C13" s="204" t="s">
        <v>374</v>
      </c>
      <c r="D13" s="211">
        <f>'2.2 Revenue contributions '!D27</f>
        <v>0</v>
      </c>
      <c r="E13" s="211"/>
      <c r="F13" s="211">
        <f>SUM(D13:E13)</f>
        <v>0</v>
      </c>
      <c r="G13" s="195">
        <v>0</v>
      </c>
      <c r="H13" s="194"/>
      <c r="I13" s="211">
        <f>SUM(G13:H13)</f>
        <v>0</v>
      </c>
    </row>
    <row r="14" spans="2:9" ht="12.75">
      <c r="B14" s="193" t="s">
        <v>580</v>
      </c>
      <c r="C14" s="204" t="s">
        <v>19</v>
      </c>
      <c r="D14" s="195">
        <v>0</v>
      </c>
      <c r="E14" s="195">
        <v>0</v>
      </c>
      <c r="F14" s="211">
        <f>SUM(D14:E14)</f>
        <v>0</v>
      </c>
      <c r="G14" s="195">
        <v>0</v>
      </c>
      <c r="H14" s="195">
        <v>0</v>
      </c>
      <c r="I14" s="211">
        <f>SUM(G14:H14)</f>
        <v>0</v>
      </c>
    </row>
    <row r="15" spans="2:9" ht="12.75">
      <c r="B15" s="193" t="s">
        <v>580</v>
      </c>
      <c r="C15" s="206" t="s">
        <v>46</v>
      </c>
      <c r="D15" s="195">
        <v>0</v>
      </c>
      <c r="E15" s="195">
        <v>0</v>
      </c>
      <c r="F15" s="211">
        <f>SUM(D15:E15)</f>
        <v>0</v>
      </c>
      <c r="G15" s="195">
        <v>0</v>
      </c>
      <c r="H15" s="195">
        <v>0</v>
      </c>
      <c r="I15" s="211">
        <f>SUM(G15:H15)</f>
        <v>0</v>
      </c>
    </row>
    <row r="16" spans="2:9" ht="12.75">
      <c r="B16" s="196"/>
      <c r="C16" s="207" t="s">
        <v>45</v>
      </c>
      <c r="D16" s="212">
        <f aca="true" t="shared" si="0" ref="D16:I16">SUM(D11:D15)</f>
        <v>5200021.760000002</v>
      </c>
      <c r="E16" s="212">
        <f t="shared" si="0"/>
        <v>0</v>
      </c>
      <c r="F16" s="212">
        <f t="shared" si="0"/>
        <v>5200021.760000002</v>
      </c>
      <c r="G16" s="212">
        <f t="shared" si="0"/>
        <v>4794793.410000002</v>
      </c>
      <c r="H16" s="212">
        <f t="shared" si="0"/>
        <v>0</v>
      </c>
      <c r="I16" s="212">
        <f t="shared" si="0"/>
        <v>4794793.410000002</v>
      </c>
    </row>
    <row r="17" spans="2:9" ht="12.75">
      <c r="B17" s="192"/>
      <c r="C17" s="203" t="s">
        <v>51</v>
      </c>
      <c r="D17" s="213"/>
      <c r="E17" s="213"/>
      <c r="F17" s="213"/>
      <c r="G17" s="198"/>
      <c r="H17" s="198"/>
      <c r="I17" s="213"/>
    </row>
    <row r="18" spans="2:9" ht="12.75">
      <c r="B18" s="193" t="s">
        <v>580</v>
      </c>
      <c r="C18" s="206" t="s">
        <v>402</v>
      </c>
      <c r="D18" s="211">
        <f>'2.3 Indirect revenue'!G36</f>
        <v>0</v>
      </c>
      <c r="E18" s="211">
        <f>'2.3 Indirect revenue'!H36</f>
        <v>0</v>
      </c>
      <c r="F18" s="211">
        <f>SUM(D18:E18)</f>
        <v>0</v>
      </c>
      <c r="G18" s="195"/>
      <c r="H18" s="195"/>
      <c r="I18" s="211">
        <f>SUM(G18:H18)</f>
        <v>0</v>
      </c>
    </row>
    <row r="19" spans="2:9" ht="12.75">
      <c r="B19" s="196"/>
      <c r="C19" s="207" t="s">
        <v>47</v>
      </c>
      <c r="D19" s="212">
        <f aca="true" t="shared" si="1" ref="D19:I19">SUM(D18:D18)</f>
        <v>0</v>
      </c>
      <c r="E19" s="212">
        <f t="shared" si="1"/>
        <v>0</v>
      </c>
      <c r="F19" s="212">
        <f t="shared" si="1"/>
        <v>0</v>
      </c>
      <c r="G19" s="212">
        <f t="shared" si="1"/>
        <v>0</v>
      </c>
      <c r="H19" s="212">
        <f t="shared" si="1"/>
        <v>0</v>
      </c>
      <c r="I19" s="212">
        <f t="shared" si="1"/>
        <v>0</v>
      </c>
    </row>
    <row r="20" spans="2:9" ht="12.75">
      <c r="B20" s="196"/>
      <c r="C20" s="207" t="s">
        <v>20</v>
      </c>
      <c r="D20" s="212">
        <f aca="true" t="shared" si="2" ref="D20:I20">D16+D19</f>
        <v>5200021.760000002</v>
      </c>
      <c r="E20" s="212">
        <f t="shared" si="2"/>
        <v>0</v>
      </c>
      <c r="F20" s="212">
        <f t="shared" si="2"/>
        <v>5200021.760000002</v>
      </c>
      <c r="G20" s="212">
        <f t="shared" si="2"/>
        <v>4794793.410000002</v>
      </c>
      <c r="H20" s="212">
        <f t="shared" si="2"/>
        <v>0</v>
      </c>
      <c r="I20" s="212">
        <f t="shared" si="2"/>
        <v>4794793.410000002</v>
      </c>
    </row>
    <row r="21" spans="2:9" ht="12.75">
      <c r="B21" s="196"/>
      <c r="C21" s="208" t="s">
        <v>57</v>
      </c>
      <c r="D21" s="198"/>
      <c r="E21" s="198"/>
      <c r="F21" s="213"/>
      <c r="G21" s="198"/>
      <c r="H21" s="198"/>
      <c r="I21" s="213"/>
    </row>
    <row r="22" spans="2:9" ht="12.75">
      <c r="B22" s="193" t="s">
        <v>581</v>
      </c>
      <c r="C22" s="209" t="s">
        <v>126</v>
      </c>
      <c r="D22" s="195">
        <v>0</v>
      </c>
      <c r="E22" s="195">
        <v>-93549.39</v>
      </c>
      <c r="F22" s="211">
        <f aca="true" t="shared" si="3" ref="F22:F29">SUM(D22:E22)</f>
        <v>-93549.39</v>
      </c>
      <c r="G22" s="195">
        <v>0</v>
      </c>
      <c r="H22" s="195">
        <v>-89980.43</v>
      </c>
      <c r="I22" s="211">
        <f aca="true" t="shared" si="4" ref="I22:I27">SUM(G22:H22)</f>
        <v>-89980.43</v>
      </c>
    </row>
    <row r="23" spans="2:9" ht="12.75">
      <c r="B23" s="193" t="s">
        <v>581</v>
      </c>
      <c r="C23" s="209" t="s">
        <v>127</v>
      </c>
      <c r="D23" s="195">
        <v>0</v>
      </c>
      <c r="E23" s="195">
        <v>-687.38</v>
      </c>
      <c r="F23" s="211">
        <f t="shared" si="3"/>
        <v>-687.38</v>
      </c>
      <c r="G23" s="195">
        <v>0</v>
      </c>
      <c r="H23" s="195">
        <v>-1832.43</v>
      </c>
      <c r="I23" s="211">
        <f t="shared" si="4"/>
        <v>-1832.43</v>
      </c>
    </row>
    <row r="24" spans="2:10" ht="12.75">
      <c r="B24" s="193" t="s">
        <v>582</v>
      </c>
      <c r="C24" s="209" t="s">
        <v>21</v>
      </c>
      <c r="D24" s="195">
        <v>-222085.72</v>
      </c>
      <c r="E24" s="195">
        <v>0</v>
      </c>
      <c r="F24" s="211">
        <f t="shared" si="3"/>
        <v>-222085.72</v>
      </c>
      <c r="G24" s="195">
        <v>-222141.59</v>
      </c>
      <c r="H24" s="195">
        <v>0</v>
      </c>
      <c r="I24" s="211">
        <f t="shared" si="4"/>
        <v>-222141.59</v>
      </c>
      <c r="J24" s="121"/>
    </row>
    <row r="25" spans="2:9" ht="12.75">
      <c r="B25" s="193" t="s">
        <v>581</v>
      </c>
      <c r="C25" s="209" t="s">
        <v>48</v>
      </c>
      <c r="D25" s="195">
        <v>0</v>
      </c>
      <c r="E25" s="195">
        <v>0</v>
      </c>
      <c r="F25" s="211">
        <f t="shared" si="3"/>
        <v>0</v>
      </c>
      <c r="G25" s="195">
        <v>0</v>
      </c>
      <c r="H25" s="195">
        <v>0</v>
      </c>
      <c r="I25" s="211">
        <f t="shared" si="4"/>
        <v>0</v>
      </c>
    </row>
    <row r="26" spans="2:9" ht="12.75">
      <c r="B26" s="193" t="s">
        <v>581</v>
      </c>
      <c r="C26" s="209" t="s">
        <v>49</v>
      </c>
      <c r="D26" s="195">
        <v>0</v>
      </c>
      <c r="E26" s="195">
        <v>0</v>
      </c>
      <c r="F26" s="211">
        <f t="shared" si="3"/>
        <v>0</v>
      </c>
      <c r="G26" s="195">
        <v>0</v>
      </c>
      <c r="H26" s="195">
        <v>0</v>
      </c>
      <c r="I26" s="211">
        <f t="shared" si="4"/>
        <v>0</v>
      </c>
    </row>
    <row r="27" spans="2:9" ht="12.75">
      <c r="B27" s="193" t="s">
        <v>581</v>
      </c>
      <c r="C27" s="209" t="s">
        <v>50</v>
      </c>
      <c r="D27" s="195">
        <v>0</v>
      </c>
      <c r="E27" s="195">
        <v>0</v>
      </c>
      <c r="F27" s="211">
        <f t="shared" si="3"/>
        <v>0</v>
      </c>
      <c r="G27" s="195">
        <v>0</v>
      </c>
      <c r="H27" s="195">
        <v>0</v>
      </c>
      <c r="I27" s="211">
        <f t="shared" si="4"/>
        <v>0</v>
      </c>
    </row>
    <row r="28" spans="2:10" ht="12.75">
      <c r="B28" s="193" t="s">
        <v>581</v>
      </c>
      <c r="C28" s="209" t="s">
        <v>63</v>
      </c>
      <c r="D28" s="195">
        <v>0</v>
      </c>
      <c r="E28" s="195">
        <v>0</v>
      </c>
      <c r="F28" s="211">
        <f>SUM(D28:E28)</f>
        <v>0</v>
      </c>
      <c r="G28" s="195">
        <v>0</v>
      </c>
      <c r="H28" s="195">
        <v>0</v>
      </c>
      <c r="I28" s="211">
        <f>SUM(G28:H28)</f>
        <v>0</v>
      </c>
      <c r="J28" s="50"/>
    </row>
    <row r="29" spans="2:9" ht="12.75">
      <c r="B29" s="193" t="s">
        <v>581</v>
      </c>
      <c r="C29" s="210" t="s">
        <v>60</v>
      </c>
      <c r="D29" s="195">
        <v>0</v>
      </c>
      <c r="E29" s="195">
        <v>-14237.54</v>
      </c>
      <c r="F29" s="211">
        <f t="shared" si="3"/>
        <v>-14237.54</v>
      </c>
      <c r="G29" s="195">
        <v>0</v>
      </c>
      <c r="H29" s="195">
        <v>0</v>
      </c>
      <c r="I29" s="211">
        <f>SUM(G29:H29)</f>
        <v>0</v>
      </c>
    </row>
    <row r="30" spans="2:9" ht="12.75">
      <c r="B30" s="196"/>
      <c r="C30" s="207" t="s">
        <v>58</v>
      </c>
      <c r="D30" s="212">
        <f aca="true" t="shared" si="5" ref="D30:I30">SUM(D22:D29)</f>
        <v>-222085.72</v>
      </c>
      <c r="E30" s="212">
        <f t="shared" si="5"/>
        <v>-108474.31</v>
      </c>
      <c r="F30" s="212">
        <f t="shared" si="5"/>
        <v>-330560.02999999997</v>
      </c>
      <c r="G30" s="212">
        <f t="shared" si="5"/>
        <v>-222141.59</v>
      </c>
      <c r="H30" s="212">
        <f t="shared" si="5"/>
        <v>-91812.85999999999</v>
      </c>
      <c r="I30" s="212">
        <f t="shared" si="5"/>
        <v>-313954.44999999995</v>
      </c>
    </row>
    <row r="31" spans="2:9" ht="12.75">
      <c r="B31" s="193" t="s">
        <v>581</v>
      </c>
      <c r="C31" s="208" t="s">
        <v>157</v>
      </c>
      <c r="D31" s="213"/>
      <c r="E31" s="213"/>
      <c r="F31" s="213"/>
      <c r="G31" s="198"/>
      <c r="H31" s="198"/>
      <c r="I31" s="213"/>
    </row>
    <row r="32" spans="2:9" ht="12.75">
      <c r="B32" s="193" t="s">
        <v>581</v>
      </c>
      <c r="C32" s="209" t="s">
        <v>52</v>
      </c>
      <c r="D32" s="211">
        <f>SUMIF('2.4 Shared costs'!$C$9:$C$35,'2. Revenues and expenses'!$C32,'2.4 Shared costs'!$H$9:$H$35)</f>
        <v>0</v>
      </c>
      <c r="E32" s="211">
        <f>SUMIF('2.4 Shared costs'!$C$9:$C$35,'2. Revenues and expenses'!$C32,'2.4 Shared costs'!$I$9:$I$35)</f>
        <v>0</v>
      </c>
      <c r="F32" s="211">
        <f aca="true" t="shared" si="6" ref="F32:F40">SUM(D32:E32)</f>
        <v>0</v>
      </c>
      <c r="G32" s="195">
        <v>0</v>
      </c>
      <c r="H32" s="195">
        <v>0</v>
      </c>
      <c r="I32" s="211">
        <f aca="true" t="shared" si="7" ref="I32:I40">SUM(G32:H32)</f>
        <v>0</v>
      </c>
    </row>
    <row r="33" spans="2:9" ht="12.75">
      <c r="B33" s="193" t="s">
        <v>581</v>
      </c>
      <c r="C33" s="209" t="s">
        <v>61</v>
      </c>
      <c r="D33" s="211">
        <f>SUMIF('2.4 Shared costs'!$C$9:$C$35,'2. Revenues and expenses'!$C33,'2.4 Shared costs'!$H$9:$H$35)</f>
        <v>0</v>
      </c>
      <c r="E33" s="211">
        <f>SUMIF('2.4 Shared costs'!$C$9:$C$35,'2. Revenues and expenses'!$C33,'2.4 Shared costs'!$I$9:$I$35)</f>
        <v>0</v>
      </c>
      <c r="F33" s="211">
        <f t="shared" si="6"/>
        <v>0</v>
      </c>
      <c r="G33" s="195">
        <v>0</v>
      </c>
      <c r="H33" s="195">
        <v>0</v>
      </c>
      <c r="I33" s="211">
        <f t="shared" si="7"/>
        <v>0</v>
      </c>
    </row>
    <row r="34" spans="2:9" ht="12.75">
      <c r="B34" s="193" t="s">
        <v>581</v>
      </c>
      <c r="C34" s="206" t="s">
        <v>369</v>
      </c>
      <c r="D34" s="211">
        <f>SUMIF('2.4 Shared costs'!$C$9:$C$35,'2. Revenues and expenses'!$C34,'2.4 Shared costs'!$H$9:$H$35)</f>
        <v>0</v>
      </c>
      <c r="E34" s="211">
        <f>SUMIF('2.4 Shared costs'!$C$9:$C$35,'2. Revenues and expenses'!$C34,'2.4 Shared costs'!$I$9:$I$35)</f>
        <v>0</v>
      </c>
      <c r="F34" s="211">
        <f t="shared" si="6"/>
        <v>0</v>
      </c>
      <c r="G34" s="195">
        <v>0</v>
      </c>
      <c r="H34" s="195">
        <v>-49344.09</v>
      </c>
      <c r="I34" s="211">
        <f t="shared" si="7"/>
        <v>-49344.09</v>
      </c>
    </row>
    <row r="35" spans="2:9" ht="12.75">
      <c r="B35" s="193" t="s">
        <v>582</v>
      </c>
      <c r="C35" s="210" t="s">
        <v>53</v>
      </c>
      <c r="D35" s="211">
        <f>SUMIF('2.4 Shared costs'!$C$9:$C$35,'2. Revenues and expenses'!$C35,'2.4 Shared costs'!$H$9:$H$35)</f>
        <v>0</v>
      </c>
      <c r="E35" s="211">
        <f>SUMIF('2.4 Shared costs'!$C$9:$C$35,'2. Revenues and expenses'!$C35,'2.4 Shared costs'!$I$9:$I$35)</f>
        <v>0</v>
      </c>
      <c r="F35" s="211">
        <f t="shared" si="6"/>
        <v>0</v>
      </c>
      <c r="G35" s="195">
        <v>0</v>
      </c>
      <c r="H35" s="195">
        <v>0</v>
      </c>
      <c r="I35" s="211">
        <f t="shared" si="7"/>
        <v>0</v>
      </c>
    </row>
    <row r="36" spans="2:9" ht="12.75">
      <c r="B36" s="193" t="s">
        <v>581</v>
      </c>
      <c r="C36" s="210" t="s">
        <v>62</v>
      </c>
      <c r="D36" s="211">
        <f>SUMIF('2.4 Shared costs'!$C$9:$C$35,'2. Revenues and expenses'!$C36,'2.4 Shared costs'!$H$9:$H$35)</f>
        <v>0</v>
      </c>
      <c r="E36" s="211">
        <f>SUMIF('2.4 Shared costs'!$C$9:$C$35,'2. Revenues and expenses'!$C36,'2.4 Shared costs'!$I$9:$I$35)</f>
        <v>0</v>
      </c>
      <c r="F36" s="211">
        <f t="shared" si="6"/>
        <v>0</v>
      </c>
      <c r="G36" s="195">
        <v>0</v>
      </c>
      <c r="H36" s="195">
        <v>0</v>
      </c>
      <c r="I36" s="211">
        <f t="shared" si="7"/>
        <v>0</v>
      </c>
    </row>
    <row r="37" spans="2:9" ht="12.75">
      <c r="B37" s="193" t="s">
        <v>581</v>
      </c>
      <c r="C37" s="206" t="s">
        <v>128</v>
      </c>
      <c r="D37" s="211">
        <f>SUMIF('2.4 Shared costs'!$C$9:$C$35,'2. Revenues and expenses'!$C37,'2.4 Shared costs'!$H$9:$H$35)</f>
        <v>0</v>
      </c>
      <c r="E37" s="211">
        <f>SUMIF('2.4 Shared costs'!$C$9:$C$35,'2. Revenues and expenses'!$C37,'2.4 Shared costs'!$I$9:$I$35)</f>
        <v>0</v>
      </c>
      <c r="F37" s="211">
        <f t="shared" si="6"/>
        <v>0</v>
      </c>
      <c r="G37" s="195">
        <v>0</v>
      </c>
      <c r="H37" s="195">
        <v>0</v>
      </c>
      <c r="I37" s="211">
        <f t="shared" si="7"/>
        <v>0</v>
      </c>
    </row>
    <row r="38" spans="2:9" ht="12.75">
      <c r="B38" s="193" t="s">
        <v>581</v>
      </c>
      <c r="C38" s="206" t="s">
        <v>54</v>
      </c>
      <c r="D38" s="211">
        <f>SUMIF('2.4 Shared costs'!$C$9:$C$35,'2. Revenues and expenses'!$C38,'2.4 Shared costs'!$H$9:$H$35)</f>
        <v>0</v>
      </c>
      <c r="E38" s="211">
        <f>SUMIF('2.4 Shared costs'!$C$9:$C$35,'2. Revenues and expenses'!$C38,'2.4 Shared costs'!$I$9:$I$35)</f>
        <v>0</v>
      </c>
      <c r="F38" s="211">
        <f t="shared" si="6"/>
        <v>0</v>
      </c>
      <c r="G38" s="195">
        <v>0</v>
      </c>
      <c r="H38" s="195">
        <v>0</v>
      </c>
      <c r="I38" s="211">
        <f t="shared" si="7"/>
        <v>0</v>
      </c>
    </row>
    <row r="39" spans="2:9" ht="12.75">
      <c r="B39" s="193" t="s">
        <v>581</v>
      </c>
      <c r="C39" s="206" t="s">
        <v>370</v>
      </c>
      <c r="D39" s="211">
        <f>SUMIF('2.4 Shared costs'!$C$9:$C$35,'2. Revenues and expenses'!$C39,'2.4 Shared costs'!$H$9:$H$35)</f>
        <v>0</v>
      </c>
      <c r="E39" s="211">
        <f>SUMIF('2.4 Shared costs'!$C$9:$C$35,'2. Revenues and expenses'!$C39,'2.4 Shared costs'!$I$9:$I$35)</f>
        <v>0</v>
      </c>
      <c r="F39" s="211">
        <f t="shared" si="6"/>
        <v>0</v>
      </c>
      <c r="G39" s="195">
        <v>0</v>
      </c>
      <c r="H39" s="195">
        <v>0</v>
      </c>
      <c r="I39" s="211">
        <f t="shared" si="7"/>
        <v>0</v>
      </c>
    </row>
    <row r="40" spans="2:9" ht="12.75">
      <c r="B40" s="193" t="s">
        <v>581</v>
      </c>
      <c r="C40" s="210" t="s">
        <v>179</v>
      </c>
      <c r="D40" s="211">
        <f>SUMIF('2.4 Shared costs'!$C$9:$C$35,'2. Revenues and expenses'!$C40,'2.4 Shared costs'!$H$9:$H$35)</f>
        <v>0</v>
      </c>
      <c r="E40" s="211">
        <f>SUMIF('2.4 Shared costs'!$C$9:$C$35,'2. Revenues and expenses'!$C40,'2.4 Shared costs'!$I$9:$I$35)</f>
        <v>0</v>
      </c>
      <c r="F40" s="211">
        <f t="shared" si="6"/>
        <v>0</v>
      </c>
      <c r="G40" s="195">
        <v>0</v>
      </c>
      <c r="H40" s="195">
        <v>0</v>
      </c>
      <c r="I40" s="211">
        <f t="shared" si="7"/>
        <v>0</v>
      </c>
    </row>
    <row r="41" spans="2:9" ht="12.75">
      <c r="B41" s="196"/>
      <c r="C41" s="207" t="s">
        <v>180</v>
      </c>
      <c r="D41" s="212">
        <f aca="true" t="shared" si="8" ref="D41:I41">SUM(D32:D40)</f>
        <v>0</v>
      </c>
      <c r="E41" s="212">
        <f t="shared" si="8"/>
        <v>0</v>
      </c>
      <c r="F41" s="212">
        <f t="shared" si="8"/>
        <v>0</v>
      </c>
      <c r="G41" s="359">
        <f t="shared" si="8"/>
        <v>0</v>
      </c>
      <c r="H41" s="359">
        <f t="shared" si="8"/>
        <v>-49344.09</v>
      </c>
      <c r="I41" s="212">
        <f t="shared" si="8"/>
        <v>-49344.09</v>
      </c>
    </row>
    <row r="42" spans="2:9" ht="12.75">
      <c r="B42" s="196"/>
      <c r="C42" s="207" t="s">
        <v>59</v>
      </c>
      <c r="D42" s="212">
        <f aca="true" t="shared" si="9" ref="D42:I42">D30+D41</f>
        <v>-222085.72</v>
      </c>
      <c r="E42" s="212">
        <f t="shared" si="9"/>
        <v>-108474.31</v>
      </c>
      <c r="F42" s="212">
        <f t="shared" si="9"/>
        <v>-330560.02999999997</v>
      </c>
      <c r="G42" s="359">
        <f t="shared" si="9"/>
        <v>-222141.59</v>
      </c>
      <c r="H42" s="359">
        <f t="shared" si="9"/>
        <v>-141156.94999999998</v>
      </c>
      <c r="I42" s="212">
        <f t="shared" si="9"/>
        <v>-363298.5399999999</v>
      </c>
    </row>
    <row r="43" spans="2:9" ht="12.75">
      <c r="B43" s="193"/>
      <c r="C43" s="207" t="s">
        <v>95</v>
      </c>
      <c r="D43" s="211">
        <f aca="true" t="shared" si="10" ref="D43:I43">D20+D42</f>
        <v>4977936.040000002</v>
      </c>
      <c r="E43" s="211">
        <f t="shared" si="10"/>
        <v>-108474.31</v>
      </c>
      <c r="F43" s="211">
        <f t="shared" si="10"/>
        <v>4869461.730000001</v>
      </c>
      <c r="G43" s="360">
        <f t="shared" si="10"/>
        <v>4572651.820000002</v>
      </c>
      <c r="H43" s="360">
        <f t="shared" si="10"/>
        <v>-141156.94999999998</v>
      </c>
      <c r="I43" s="211">
        <f t="shared" si="10"/>
        <v>4431494.870000002</v>
      </c>
    </row>
  </sheetData>
  <sheetProtection sheet="1"/>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customProperties>
    <customPr name="_pios_id" r:id="rId3"/>
  </customProperties>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B1:I22"/>
  <sheetViews>
    <sheetView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H11" sqref="H11:H20"/>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25" t="s">
        <v>135</v>
      </c>
      <c r="C1" s="425"/>
      <c r="D1" s="42"/>
      <c r="E1" s="42"/>
      <c r="F1" s="42"/>
      <c r="G1" s="42"/>
      <c r="H1" s="42"/>
      <c r="I1" s="42"/>
    </row>
    <row r="2" spans="2:9" ht="16.5" customHeight="1">
      <c r="B2" s="104" t="str">
        <f>Tradingname</f>
        <v>VicHub</v>
      </c>
      <c r="C2" s="105"/>
      <c r="I2" s="84"/>
    </row>
    <row r="3" spans="2:3" ht="15">
      <c r="B3" s="106" t="s">
        <v>182</v>
      </c>
      <c r="C3" s="107">
        <f>Yearending</f>
        <v>44926</v>
      </c>
    </row>
    <row r="4" spans="2:7" ht="12.75" customHeight="1">
      <c r="B4" s="41"/>
      <c r="D4" s="83"/>
      <c r="G4" s="83"/>
    </row>
    <row r="5" spans="2:4" ht="15.75">
      <c r="B5" s="420" t="s">
        <v>186</v>
      </c>
      <c r="C5" s="420"/>
      <c r="D5" s="420"/>
    </row>
    <row r="6" spans="2:9" ht="12.75">
      <c r="B6" s="45"/>
      <c r="C6" s="46"/>
      <c r="D6" s="47"/>
      <c r="E6" s="47"/>
      <c r="F6" s="47"/>
      <c r="G6" s="47"/>
      <c r="H6" s="47"/>
      <c r="I6" s="47"/>
    </row>
    <row r="7" spans="2:9" ht="21" customHeight="1">
      <c r="B7" s="165"/>
      <c r="C7" s="175"/>
      <c r="D7" s="426" t="s">
        <v>232</v>
      </c>
      <c r="E7" s="427"/>
      <c r="F7" s="428"/>
      <c r="G7" s="426" t="s">
        <v>233</v>
      </c>
      <c r="H7" s="427"/>
      <c r="I7" s="428"/>
    </row>
    <row r="8" spans="2:9" ht="51" customHeight="1">
      <c r="B8" s="164" t="s">
        <v>224</v>
      </c>
      <c r="C8" s="175" t="s">
        <v>18</v>
      </c>
      <c r="D8" s="199" t="s">
        <v>55</v>
      </c>
      <c r="E8" s="199" t="s">
        <v>56</v>
      </c>
      <c r="F8" s="199" t="s">
        <v>23</v>
      </c>
      <c r="G8" s="199" t="s">
        <v>55</v>
      </c>
      <c r="H8" s="199" t="s">
        <v>56</v>
      </c>
      <c r="I8" s="199" t="s">
        <v>23</v>
      </c>
    </row>
    <row r="9" spans="2:9" ht="15.75" customHeight="1">
      <c r="B9" s="164"/>
      <c r="C9" s="175"/>
      <c r="D9" s="202" t="s">
        <v>183</v>
      </c>
      <c r="E9" s="202" t="s">
        <v>183</v>
      </c>
      <c r="F9" s="202" t="s">
        <v>183</v>
      </c>
      <c r="G9" s="202" t="s">
        <v>183</v>
      </c>
      <c r="H9" s="202" t="s">
        <v>183</v>
      </c>
      <c r="I9" s="202" t="s">
        <v>183</v>
      </c>
    </row>
    <row r="10" spans="2:9" ht="12.75">
      <c r="B10" s="192"/>
      <c r="C10" s="216" t="s">
        <v>135</v>
      </c>
      <c r="D10" s="202"/>
      <c r="E10" s="202"/>
      <c r="F10" s="202"/>
      <c r="G10" s="202"/>
      <c r="H10" s="202"/>
      <c r="I10" s="202"/>
    </row>
    <row r="11" spans="2:9" ht="12.75">
      <c r="B11" s="193" t="s">
        <v>578</v>
      </c>
      <c r="C11" s="204" t="s">
        <v>176</v>
      </c>
      <c r="D11" s="195">
        <v>4187842.759999999</v>
      </c>
      <c r="E11" s="195">
        <v>0</v>
      </c>
      <c r="F11" s="211">
        <f aca="true" t="shared" si="0" ref="F11:F20">SUM(D11:E11)</f>
        <v>4187842.759999999</v>
      </c>
      <c r="G11" s="195">
        <v>3882033.6500000004</v>
      </c>
      <c r="H11" s="195">
        <v>0</v>
      </c>
      <c r="I11" s="211">
        <f aca="true" t="shared" si="1" ref="I11:I20">SUM(G11:H11)</f>
        <v>3882033.6500000004</v>
      </c>
    </row>
    <row r="12" spans="2:9" ht="12.75">
      <c r="B12" s="193" t="s">
        <v>578</v>
      </c>
      <c r="C12" s="204" t="s">
        <v>156</v>
      </c>
      <c r="D12" s="195">
        <v>0</v>
      </c>
      <c r="E12" s="195">
        <v>0</v>
      </c>
      <c r="F12" s="211">
        <f t="shared" si="0"/>
        <v>0</v>
      </c>
      <c r="G12" s="195">
        <v>0</v>
      </c>
      <c r="H12" s="195">
        <v>0</v>
      </c>
      <c r="I12" s="211">
        <f t="shared" si="1"/>
        <v>0</v>
      </c>
    </row>
    <row r="13" spans="2:9" ht="12.75">
      <c r="B13" s="193" t="s">
        <v>578</v>
      </c>
      <c r="C13" s="204" t="s">
        <v>77</v>
      </c>
      <c r="D13" s="195">
        <v>769459.4200000004</v>
      </c>
      <c r="E13" s="195">
        <v>0</v>
      </c>
      <c r="F13" s="211">
        <f t="shared" si="0"/>
        <v>769459.4200000004</v>
      </c>
      <c r="G13" s="195">
        <v>658028.7559999998</v>
      </c>
      <c r="H13" s="195">
        <v>0</v>
      </c>
      <c r="I13" s="211">
        <f t="shared" si="1"/>
        <v>658028.7559999998</v>
      </c>
    </row>
    <row r="14" spans="2:9" ht="12.75">
      <c r="B14" s="193" t="s">
        <v>578</v>
      </c>
      <c r="C14" s="204" t="s">
        <v>237</v>
      </c>
      <c r="D14" s="195">
        <v>0</v>
      </c>
      <c r="E14" s="195">
        <v>0</v>
      </c>
      <c r="F14" s="211">
        <f t="shared" si="0"/>
        <v>0</v>
      </c>
      <c r="G14" s="195">
        <v>0</v>
      </c>
      <c r="H14" s="195">
        <v>0</v>
      </c>
      <c r="I14" s="211">
        <f t="shared" si="1"/>
        <v>0</v>
      </c>
    </row>
    <row r="15" spans="2:9" ht="25.5">
      <c r="B15" s="193" t="s">
        <v>578</v>
      </c>
      <c r="C15" s="214" t="s">
        <v>238</v>
      </c>
      <c r="D15" s="195">
        <v>0</v>
      </c>
      <c r="E15" s="195">
        <v>0</v>
      </c>
      <c r="F15" s="211">
        <f t="shared" si="0"/>
        <v>0</v>
      </c>
      <c r="G15" s="195">
        <v>0</v>
      </c>
      <c r="H15" s="195">
        <v>0</v>
      </c>
      <c r="I15" s="211">
        <f t="shared" si="1"/>
        <v>0</v>
      </c>
    </row>
    <row r="16" spans="2:9" ht="12.75">
      <c r="B16" s="193" t="s">
        <v>578</v>
      </c>
      <c r="C16" s="204" t="s">
        <v>376</v>
      </c>
      <c r="D16" s="195">
        <v>0</v>
      </c>
      <c r="E16" s="195">
        <v>0</v>
      </c>
      <c r="F16" s="211">
        <f t="shared" si="0"/>
        <v>0</v>
      </c>
      <c r="G16" s="195">
        <v>0</v>
      </c>
      <c r="H16" s="195">
        <v>0</v>
      </c>
      <c r="I16" s="211">
        <f>SUM(G16:H16)</f>
        <v>0</v>
      </c>
    </row>
    <row r="17" spans="2:9" ht="12.75">
      <c r="B17" s="193" t="s">
        <v>578</v>
      </c>
      <c r="C17" s="204" t="s">
        <v>375</v>
      </c>
      <c r="D17" s="195">
        <v>0</v>
      </c>
      <c r="E17" s="195">
        <v>0</v>
      </c>
      <c r="F17" s="211">
        <f t="shared" si="0"/>
        <v>0</v>
      </c>
      <c r="G17" s="195">
        <v>0</v>
      </c>
      <c r="H17" s="195">
        <v>0</v>
      </c>
      <c r="I17" s="211">
        <f>SUM(G17:H17)</f>
        <v>0</v>
      </c>
    </row>
    <row r="18" spans="2:9" ht="12.75">
      <c r="B18" s="193" t="s">
        <v>578</v>
      </c>
      <c r="C18" s="204" t="s">
        <v>78</v>
      </c>
      <c r="D18" s="195">
        <v>0</v>
      </c>
      <c r="E18" s="195">
        <v>0</v>
      </c>
      <c r="F18" s="211">
        <f t="shared" si="0"/>
        <v>0</v>
      </c>
      <c r="G18" s="195">
        <v>88500</v>
      </c>
      <c r="H18" s="195">
        <v>0</v>
      </c>
      <c r="I18" s="211">
        <f t="shared" si="1"/>
        <v>88500</v>
      </c>
    </row>
    <row r="19" spans="2:9" ht="12.75">
      <c r="B19" s="193" t="s">
        <v>578</v>
      </c>
      <c r="C19" s="204" t="s">
        <v>79</v>
      </c>
      <c r="D19" s="195">
        <v>0</v>
      </c>
      <c r="E19" s="195">
        <v>0</v>
      </c>
      <c r="F19" s="211">
        <f t="shared" si="0"/>
        <v>0</v>
      </c>
      <c r="G19" s="195">
        <v>0</v>
      </c>
      <c r="H19" s="195">
        <v>0</v>
      </c>
      <c r="I19" s="211">
        <f t="shared" si="1"/>
        <v>0</v>
      </c>
    </row>
    <row r="20" spans="2:9" ht="12.75">
      <c r="B20" s="193" t="s">
        <v>578</v>
      </c>
      <c r="C20" s="204" t="s">
        <v>377</v>
      </c>
      <c r="D20" s="195">
        <v>242719.5800000023</v>
      </c>
      <c r="E20" s="195">
        <v>0</v>
      </c>
      <c r="F20" s="211">
        <f t="shared" si="0"/>
        <v>242719.5800000023</v>
      </c>
      <c r="G20" s="195">
        <v>166231.004000002</v>
      </c>
      <c r="H20" s="195">
        <v>0</v>
      </c>
      <c r="I20" s="211">
        <f t="shared" si="1"/>
        <v>166231.004000002</v>
      </c>
    </row>
    <row r="21" spans="2:9" ht="12.75">
      <c r="B21" s="196"/>
      <c r="C21" s="215" t="s">
        <v>124</v>
      </c>
      <c r="D21" s="212">
        <f aca="true" t="shared" si="2" ref="D21:I21">SUM(D11:D20)</f>
        <v>5200021.760000002</v>
      </c>
      <c r="E21" s="212">
        <f t="shared" si="2"/>
        <v>0</v>
      </c>
      <c r="F21" s="212">
        <f t="shared" si="2"/>
        <v>5200021.760000002</v>
      </c>
      <c r="G21" s="212">
        <f t="shared" si="2"/>
        <v>4794793.410000002</v>
      </c>
      <c r="H21" s="212">
        <f t="shared" si="2"/>
        <v>0</v>
      </c>
      <c r="I21" s="212">
        <f t="shared" si="2"/>
        <v>4794793.410000002</v>
      </c>
    </row>
    <row r="22" ht="12.75">
      <c r="B22" s="83"/>
    </row>
  </sheetData>
  <sheetProtection sheet="1"/>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customProperties>
    <customPr name="_pios_id" r:id="rId3"/>
  </customProperties>
  <drawing r:id="rId1"/>
</worksheet>
</file>

<file path=xl/worksheets/sheet8.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2" sqref="A2"/>
    </sheetView>
  </sheetViews>
  <sheetFormatPr defaultColWidth="9.140625" defaultRowHeight="12.75"/>
  <cols>
    <col min="1" max="1" width="12.00390625" style="163" customWidth="1"/>
    <col min="2" max="2" width="37.57421875" style="163" customWidth="1"/>
    <col min="3" max="3" width="42.8515625" style="163" customWidth="1"/>
    <col min="4" max="5" width="27.28125" style="163" customWidth="1"/>
    <col min="6" max="6" width="18.421875" style="163" customWidth="1"/>
    <col min="7" max="7" width="6.7109375" style="163" customWidth="1"/>
    <col min="8" max="10" width="19.8515625" style="163" customWidth="1"/>
    <col min="11" max="11" width="18.28125" style="163" customWidth="1"/>
    <col min="12" max="16384" width="9.140625" style="163" customWidth="1"/>
  </cols>
  <sheetData>
    <row r="1" spans="2:10" ht="20.25">
      <c r="B1" s="177" t="s">
        <v>196</v>
      </c>
      <c r="C1" s="217"/>
      <c r="D1" s="217"/>
      <c r="E1" s="217"/>
      <c r="F1" s="217"/>
      <c r="G1" s="217"/>
      <c r="H1" s="217"/>
      <c r="I1" s="217"/>
      <c r="J1" s="217"/>
    </row>
    <row r="2" spans="2:3" ht="15.75" customHeight="1">
      <c r="B2" s="179" t="str">
        <f>Tradingname</f>
        <v>VicHub</v>
      </c>
      <c r="C2" s="180"/>
    </row>
    <row r="3" spans="2:6" ht="18.75" customHeight="1">
      <c r="B3" s="181" t="s">
        <v>182</v>
      </c>
      <c r="C3" s="182">
        <f>Yearending</f>
        <v>44926</v>
      </c>
      <c r="F3" s="178"/>
    </row>
    <row r="4" ht="20.25">
      <c r="B4" s="183"/>
    </row>
    <row r="5" ht="15.75">
      <c r="B5" s="184" t="s">
        <v>187</v>
      </c>
    </row>
    <row r="6" spans="2:10" ht="12.75">
      <c r="B6" s="185"/>
      <c r="C6" s="186"/>
      <c r="D6" s="186"/>
      <c r="E6" s="186"/>
      <c r="F6" s="186"/>
      <c r="G6" s="187"/>
      <c r="H6" s="188"/>
      <c r="I6" s="189"/>
      <c r="J6" s="189"/>
    </row>
    <row r="7" spans="2:5" ht="39" customHeight="1">
      <c r="B7" s="356" t="s">
        <v>18</v>
      </c>
      <c r="C7" s="199" t="s">
        <v>55</v>
      </c>
      <c r="D7" s="199" t="s">
        <v>56</v>
      </c>
      <c r="E7" s="199" t="s">
        <v>23</v>
      </c>
    </row>
    <row r="8" spans="2:5" ht="13.5" customHeight="1">
      <c r="B8" s="169"/>
      <c r="C8" s="202" t="s">
        <v>183</v>
      </c>
      <c r="D8" s="202" t="s">
        <v>183</v>
      </c>
      <c r="E8" s="202" t="s">
        <v>183</v>
      </c>
    </row>
    <row r="9" spans="2:5" ht="13.5" customHeight="1">
      <c r="B9" s="288"/>
      <c r="C9" s="219"/>
      <c r="D9" s="219"/>
      <c r="E9" s="212">
        <f aca="true" t="shared" si="0" ref="E9:E15">SUM(C9:D9)</f>
        <v>0</v>
      </c>
    </row>
    <row r="10" spans="2:5" ht="13.5" customHeight="1">
      <c r="B10" s="288"/>
      <c r="C10" s="219"/>
      <c r="D10" s="219"/>
      <c r="E10" s="212">
        <f t="shared" si="0"/>
        <v>0</v>
      </c>
    </row>
    <row r="11" spans="2:5" ht="13.5" customHeight="1">
      <c r="B11" s="288"/>
      <c r="C11" s="219"/>
      <c r="D11" s="219"/>
      <c r="E11" s="212">
        <f t="shared" si="0"/>
        <v>0</v>
      </c>
    </row>
    <row r="12" spans="2:5" ht="13.5" customHeight="1">
      <c r="B12" s="288"/>
      <c r="C12" s="219"/>
      <c r="D12" s="219"/>
      <c r="E12" s="212">
        <f t="shared" si="0"/>
        <v>0</v>
      </c>
    </row>
    <row r="13" spans="2:5" ht="13.5" customHeight="1">
      <c r="B13" s="288"/>
      <c r="C13" s="219"/>
      <c r="D13" s="219"/>
      <c r="E13" s="212">
        <f t="shared" si="0"/>
        <v>0</v>
      </c>
    </row>
    <row r="14" spans="2:5" ht="13.5" customHeight="1">
      <c r="B14" s="288"/>
      <c r="C14" s="219"/>
      <c r="D14" s="219"/>
      <c r="E14" s="212">
        <f t="shared" si="0"/>
        <v>0</v>
      </c>
    </row>
    <row r="15" spans="2:5" ht="12.75">
      <c r="B15" s="221" t="s">
        <v>23</v>
      </c>
      <c r="C15" s="212">
        <f>SUM(C9:C14)</f>
        <v>0</v>
      </c>
      <c r="D15" s="212">
        <f>SUM(D9:D14)</f>
        <v>0</v>
      </c>
      <c r="E15" s="212">
        <f t="shared" si="0"/>
        <v>0</v>
      </c>
    </row>
    <row r="17" ht="15.75">
      <c r="B17" s="184" t="s">
        <v>188</v>
      </c>
    </row>
    <row r="18" spans="2:6" ht="19.5" customHeight="1">
      <c r="B18" s="185"/>
      <c r="C18" s="186"/>
      <c r="D18" s="186"/>
      <c r="E18" s="186"/>
      <c r="F18" s="186"/>
    </row>
    <row r="19" spans="2:4" ht="24.75" customHeight="1">
      <c r="B19" s="169" t="s">
        <v>130</v>
      </c>
      <c r="C19" s="220" t="s">
        <v>18</v>
      </c>
      <c r="D19" s="199" t="s">
        <v>23</v>
      </c>
    </row>
    <row r="20" spans="2:4" ht="12.75">
      <c r="B20" s="169"/>
      <c r="C20" s="202"/>
      <c r="D20" s="202" t="s">
        <v>183</v>
      </c>
    </row>
    <row r="21" spans="2:4" ht="12.75">
      <c r="B21" s="288"/>
      <c r="C21" s="218"/>
      <c r="D21" s="219"/>
    </row>
    <row r="22" spans="2:4" ht="12.75">
      <c r="B22" s="288"/>
      <c r="C22" s="218"/>
      <c r="D22" s="219"/>
    </row>
    <row r="23" spans="2:4" ht="12.75">
      <c r="B23" s="288"/>
      <c r="C23" s="218"/>
      <c r="D23" s="219"/>
    </row>
    <row r="24" spans="2:4" ht="12.75">
      <c r="B24" s="288"/>
      <c r="C24" s="218"/>
      <c r="D24" s="219"/>
    </row>
    <row r="25" spans="2:4" ht="12.75">
      <c r="B25" s="288"/>
      <c r="C25" s="218"/>
      <c r="D25" s="219"/>
    </row>
    <row r="26" spans="2:4" ht="12.75">
      <c r="B26" s="288"/>
      <c r="C26" s="218"/>
      <c r="D26" s="219"/>
    </row>
    <row r="27" spans="2:4" ht="12.75">
      <c r="B27" s="429" t="s">
        <v>129</v>
      </c>
      <c r="C27" s="430"/>
      <c r="D27" s="212">
        <f>SUM(D21:D26)</f>
        <v>0</v>
      </c>
    </row>
  </sheetData>
  <sheetProtection sheet="1"/>
  <mergeCells count="1">
    <mergeCell ref="B27:C27"/>
  </mergeCells>
  <printOptions/>
  <pageMargins left="0.75" right="0.75" top="1" bottom="1" header="0.5" footer="0.5"/>
  <pageSetup horizontalDpi="600" verticalDpi="600" orientation="landscape" paperSize="9" scale="59" r:id="rId2"/>
  <colBreaks count="1" manualBreakCount="1">
    <brk id="7" max="22" man="1"/>
  </colBreaks>
  <customProperties>
    <customPr name="_pios_id" r:id="rId3"/>
  </customProperties>
  <drawing r:id="rId1"/>
</worksheet>
</file>

<file path=xl/worksheets/sheet9.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2" sqref="A2"/>
    </sheetView>
  </sheetViews>
  <sheetFormatPr defaultColWidth="9.140625" defaultRowHeight="12.75"/>
  <cols>
    <col min="1" max="1" width="12.421875" style="234" customWidth="1"/>
    <col min="2" max="2" width="18.57421875" style="234" customWidth="1"/>
    <col min="3" max="3" width="42.28125" style="234" customWidth="1"/>
    <col min="4" max="4" width="26.8515625" style="234" customWidth="1"/>
    <col min="5" max="5" width="22.57421875" style="234" customWidth="1"/>
    <col min="6" max="6" width="20.57421875" style="234" customWidth="1"/>
    <col min="7" max="8" width="22.57421875" style="234" customWidth="1"/>
    <col min="9" max="9" width="35.28125" style="234" customWidth="1"/>
    <col min="10" max="10" width="25.140625" style="234" customWidth="1"/>
    <col min="11" max="16384" width="9.140625" style="234" customWidth="1"/>
  </cols>
  <sheetData>
    <row r="1" spans="2:8" ht="20.25">
      <c r="B1" s="431" t="s">
        <v>191</v>
      </c>
      <c r="C1" s="431"/>
      <c r="D1" s="217"/>
      <c r="E1" s="217"/>
      <c r="F1" s="217"/>
      <c r="G1" s="217"/>
      <c r="H1" s="217"/>
    </row>
    <row r="2" spans="2:8" ht="17.25" customHeight="1">
      <c r="B2" s="179" t="str">
        <f>Tradingname</f>
        <v>VicHub</v>
      </c>
      <c r="C2" s="180"/>
      <c r="D2" s="233"/>
      <c r="E2" s="432" t="s">
        <v>413</v>
      </c>
      <c r="F2" s="432"/>
      <c r="G2" s="432"/>
      <c r="H2" s="233"/>
    </row>
    <row r="3" spans="2:7" ht="17.25" customHeight="1">
      <c r="B3" s="181" t="s">
        <v>182</v>
      </c>
      <c r="C3" s="182">
        <f>Yearending</f>
        <v>44926</v>
      </c>
      <c r="E3" s="432"/>
      <c r="F3" s="432"/>
      <c r="G3" s="432"/>
    </row>
    <row r="4" spans="2:7" ht="14.25" customHeight="1">
      <c r="B4" s="183"/>
      <c r="E4" s="432"/>
      <c r="F4" s="432"/>
      <c r="G4" s="432"/>
    </row>
    <row r="5" spans="2:8" ht="15.75">
      <c r="B5" s="235" t="s">
        <v>192</v>
      </c>
      <c r="C5" s="236"/>
      <c r="D5" s="236"/>
      <c r="E5" s="236"/>
      <c r="F5" s="237"/>
      <c r="G5" s="236"/>
      <c r="H5" s="236"/>
    </row>
    <row r="6" spans="2:8" ht="15.75">
      <c r="B6" s="235"/>
      <c r="C6" s="236"/>
      <c r="D6" s="236"/>
      <c r="E6" s="236"/>
      <c r="F6" s="237"/>
      <c r="G6" s="236"/>
      <c r="H6" s="236"/>
    </row>
    <row r="7" spans="2:8" ht="40.5" customHeight="1">
      <c r="B7" s="228" t="s">
        <v>224</v>
      </c>
      <c r="C7" s="228" t="s">
        <v>189</v>
      </c>
      <c r="D7" s="229" t="s">
        <v>219</v>
      </c>
      <c r="E7" s="229" t="s">
        <v>221</v>
      </c>
      <c r="F7" s="229" t="s">
        <v>66</v>
      </c>
      <c r="G7" s="229" t="s">
        <v>85</v>
      </c>
      <c r="H7" s="229" t="s">
        <v>86</v>
      </c>
    </row>
    <row r="8" spans="2:8" ht="12.75">
      <c r="B8" s="230"/>
      <c r="C8" s="228" t="s">
        <v>190</v>
      </c>
      <c r="D8" s="231" t="s">
        <v>183</v>
      </c>
      <c r="E8" s="231" t="s">
        <v>183</v>
      </c>
      <c r="F8" s="231"/>
      <c r="G8" s="231" t="s">
        <v>183</v>
      </c>
      <c r="H8" s="231" t="s">
        <v>183</v>
      </c>
    </row>
    <row r="9" spans="2:8" ht="12.75">
      <c r="B9" s="224"/>
      <c r="C9" s="224"/>
      <c r="D9" s="225"/>
      <c r="E9" s="225"/>
      <c r="F9" s="226"/>
      <c r="G9" s="211">
        <f aca="true" t="shared" si="0" ref="G9:G35">D9*F9</f>
        <v>0</v>
      </c>
      <c r="H9" s="211">
        <f>E9*F9</f>
        <v>0</v>
      </c>
    </row>
    <row r="10" spans="2:8" ht="12.75">
      <c r="B10" s="224"/>
      <c r="C10" s="224"/>
      <c r="D10" s="225"/>
      <c r="E10" s="225"/>
      <c r="F10" s="226"/>
      <c r="G10" s="211">
        <f t="shared" si="0"/>
        <v>0</v>
      </c>
      <c r="H10" s="211">
        <f aca="true" t="shared" si="1" ref="H10:H35">E10*F10</f>
        <v>0</v>
      </c>
    </row>
    <row r="11" spans="2:8" ht="12.75">
      <c r="B11" s="224"/>
      <c r="C11" s="224"/>
      <c r="D11" s="225"/>
      <c r="E11" s="225"/>
      <c r="F11" s="226"/>
      <c r="G11" s="211">
        <f t="shared" si="0"/>
        <v>0</v>
      </c>
      <c r="H11" s="211">
        <f t="shared" si="1"/>
        <v>0</v>
      </c>
    </row>
    <row r="12" spans="2:8" ht="12.75">
      <c r="B12" s="224"/>
      <c r="C12" s="224"/>
      <c r="D12" s="225"/>
      <c r="E12" s="225"/>
      <c r="F12" s="226"/>
      <c r="G12" s="211">
        <f t="shared" si="0"/>
        <v>0</v>
      </c>
      <c r="H12" s="211">
        <f t="shared" si="1"/>
        <v>0</v>
      </c>
    </row>
    <row r="13" spans="2:8" ht="12.75">
      <c r="B13" s="224"/>
      <c r="C13" s="224"/>
      <c r="D13" s="225"/>
      <c r="E13" s="225"/>
      <c r="F13" s="226"/>
      <c r="G13" s="211">
        <f t="shared" si="0"/>
        <v>0</v>
      </c>
      <c r="H13" s="211">
        <f t="shared" si="1"/>
        <v>0</v>
      </c>
    </row>
    <row r="14" spans="2:8" ht="12.75">
      <c r="B14" s="224"/>
      <c r="C14" s="224"/>
      <c r="D14" s="225"/>
      <c r="E14" s="225"/>
      <c r="F14" s="226"/>
      <c r="G14" s="211">
        <f t="shared" si="0"/>
        <v>0</v>
      </c>
      <c r="H14" s="211">
        <f t="shared" si="1"/>
        <v>0</v>
      </c>
    </row>
    <row r="15" spans="2:8" ht="12.75">
      <c r="B15" s="224"/>
      <c r="C15" s="224"/>
      <c r="D15" s="225"/>
      <c r="E15" s="225"/>
      <c r="F15" s="226"/>
      <c r="G15" s="211">
        <f t="shared" si="0"/>
        <v>0</v>
      </c>
      <c r="H15" s="211">
        <f t="shared" si="1"/>
        <v>0</v>
      </c>
    </row>
    <row r="16" spans="2:8" ht="12.75">
      <c r="B16" s="224"/>
      <c r="C16" s="224"/>
      <c r="D16" s="225"/>
      <c r="E16" s="225"/>
      <c r="F16" s="226"/>
      <c r="G16" s="211">
        <f t="shared" si="0"/>
        <v>0</v>
      </c>
      <c r="H16" s="211">
        <f t="shared" si="1"/>
        <v>0</v>
      </c>
    </row>
    <row r="17" spans="2:8" ht="12.75">
      <c r="B17" s="224"/>
      <c r="C17" s="224"/>
      <c r="D17" s="225"/>
      <c r="E17" s="225"/>
      <c r="F17" s="226"/>
      <c r="G17" s="211">
        <f t="shared" si="0"/>
        <v>0</v>
      </c>
      <c r="H17" s="211">
        <f t="shared" si="1"/>
        <v>0</v>
      </c>
    </row>
    <row r="18" spans="2:8" ht="12.75">
      <c r="B18" s="224"/>
      <c r="C18" s="224"/>
      <c r="D18" s="225"/>
      <c r="E18" s="225"/>
      <c r="F18" s="226"/>
      <c r="G18" s="211">
        <f t="shared" si="0"/>
        <v>0</v>
      </c>
      <c r="H18" s="211">
        <f t="shared" si="1"/>
        <v>0</v>
      </c>
    </row>
    <row r="19" spans="2:8" ht="12.75">
      <c r="B19" s="224"/>
      <c r="C19" s="224"/>
      <c r="D19" s="225"/>
      <c r="E19" s="225"/>
      <c r="F19" s="226"/>
      <c r="G19" s="211">
        <f t="shared" si="0"/>
        <v>0</v>
      </c>
      <c r="H19" s="211">
        <f t="shared" si="1"/>
        <v>0</v>
      </c>
    </row>
    <row r="20" spans="2:8" ht="12.75">
      <c r="B20" s="224"/>
      <c r="C20" s="224"/>
      <c r="D20" s="225"/>
      <c r="E20" s="225"/>
      <c r="F20" s="226"/>
      <c r="G20" s="211">
        <f t="shared" si="0"/>
        <v>0</v>
      </c>
      <c r="H20" s="211">
        <f t="shared" si="1"/>
        <v>0</v>
      </c>
    </row>
    <row r="21" spans="2:8" ht="12.75">
      <c r="B21" s="224"/>
      <c r="C21" s="224"/>
      <c r="D21" s="225"/>
      <c r="E21" s="225"/>
      <c r="F21" s="226"/>
      <c r="G21" s="211">
        <f t="shared" si="0"/>
        <v>0</v>
      </c>
      <c r="H21" s="211">
        <f t="shared" si="1"/>
        <v>0</v>
      </c>
    </row>
    <row r="22" spans="2:8" ht="12.75">
      <c r="B22" s="224"/>
      <c r="C22" s="224"/>
      <c r="D22" s="225"/>
      <c r="E22" s="225"/>
      <c r="F22" s="226"/>
      <c r="G22" s="211">
        <f t="shared" si="0"/>
        <v>0</v>
      </c>
      <c r="H22" s="211">
        <f t="shared" si="1"/>
        <v>0</v>
      </c>
    </row>
    <row r="23" spans="2:8" ht="12.75">
      <c r="B23" s="224"/>
      <c r="C23" s="224"/>
      <c r="D23" s="225"/>
      <c r="E23" s="225"/>
      <c r="F23" s="226"/>
      <c r="G23" s="211">
        <f t="shared" si="0"/>
        <v>0</v>
      </c>
      <c r="H23" s="211">
        <f t="shared" si="1"/>
        <v>0</v>
      </c>
    </row>
    <row r="24" spans="2:8" ht="12.75">
      <c r="B24" s="224"/>
      <c r="C24" s="224"/>
      <c r="D24" s="225"/>
      <c r="E24" s="225"/>
      <c r="F24" s="226"/>
      <c r="G24" s="211">
        <f t="shared" si="0"/>
        <v>0</v>
      </c>
      <c r="H24" s="211">
        <f t="shared" si="1"/>
        <v>0</v>
      </c>
    </row>
    <row r="25" spans="2:8" ht="12.75">
      <c r="B25" s="224"/>
      <c r="C25" s="224"/>
      <c r="D25" s="225"/>
      <c r="E25" s="225"/>
      <c r="F25" s="226"/>
      <c r="G25" s="211">
        <f t="shared" si="0"/>
        <v>0</v>
      </c>
      <c r="H25" s="211">
        <f t="shared" si="1"/>
        <v>0</v>
      </c>
    </row>
    <row r="26" spans="2:8" ht="12.75">
      <c r="B26" s="224"/>
      <c r="C26" s="224"/>
      <c r="D26" s="225"/>
      <c r="E26" s="225"/>
      <c r="F26" s="226"/>
      <c r="G26" s="211">
        <f t="shared" si="0"/>
        <v>0</v>
      </c>
      <c r="H26" s="211">
        <f t="shared" si="1"/>
        <v>0</v>
      </c>
    </row>
    <row r="27" spans="2:8" ht="12.75">
      <c r="B27" s="224"/>
      <c r="C27" s="224"/>
      <c r="D27" s="225"/>
      <c r="E27" s="225"/>
      <c r="F27" s="226"/>
      <c r="G27" s="211">
        <f t="shared" si="0"/>
        <v>0</v>
      </c>
      <c r="H27" s="211">
        <f t="shared" si="1"/>
        <v>0</v>
      </c>
    </row>
    <row r="28" spans="2:8" ht="12.75">
      <c r="B28" s="224"/>
      <c r="C28" s="224"/>
      <c r="D28" s="225"/>
      <c r="E28" s="225"/>
      <c r="F28" s="226"/>
      <c r="G28" s="211">
        <f t="shared" si="0"/>
        <v>0</v>
      </c>
      <c r="H28" s="211">
        <f t="shared" si="1"/>
        <v>0</v>
      </c>
    </row>
    <row r="29" spans="2:8" ht="12.75">
      <c r="B29" s="224"/>
      <c r="C29" s="224"/>
      <c r="D29" s="225"/>
      <c r="E29" s="225"/>
      <c r="F29" s="226"/>
      <c r="G29" s="211">
        <f t="shared" si="0"/>
        <v>0</v>
      </c>
      <c r="H29" s="211">
        <f t="shared" si="1"/>
        <v>0</v>
      </c>
    </row>
    <row r="30" spans="2:8" ht="12.75">
      <c r="B30" s="224"/>
      <c r="C30" s="224"/>
      <c r="D30" s="225"/>
      <c r="E30" s="225"/>
      <c r="F30" s="226"/>
      <c r="G30" s="211">
        <f t="shared" si="0"/>
        <v>0</v>
      </c>
      <c r="H30" s="211">
        <f t="shared" si="1"/>
        <v>0</v>
      </c>
    </row>
    <row r="31" spans="2:8" ht="12.75">
      <c r="B31" s="224"/>
      <c r="C31" s="224"/>
      <c r="D31" s="225"/>
      <c r="E31" s="225"/>
      <c r="F31" s="226"/>
      <c r="G31" s="211">
        <f t="shared" si="0"/>
        <v>0</v>
      </c>
      <c r="H31" s="211">
        <f t="shared" si="1"/>
        <v>0</v>
      </c>
    </row>
    <row r="32" spans="2:8" ht="12.75">
      <c r="B32" s="224"/>
      <c r="C32" s="224"/>
      <c r="D32" s="225"/>
      <c r="E32" s="225"/>
      <c r="F32" s="226"/>
      <c r="G32" s="211">
        <f t="shared" si="0"/>
        <v>0</v>
      </c>
      <c r="H32" s="211">
        <f t="shared" si="1"/>
        <v>0</v>
      </c>
    </row>
    <row r="33" spans="2:8" ht="12.75">
      <c r="B33" s="224"/>
      <c r="C33" s="224"/>
      <c r="D33" s="225"/>
      <c r="E33" s="225"/>
      <c r="F33" s="226"/>
      <c r="G33" s="211">
        <f t="shared" si="0"/>
        <v>0</v>
      </c>
      <c r="H33" s="211">
        <f t="shared" si="1"/>
        <v>0</v>
      </c>
    </row>
    <row r="34" spans="2:8" ht="12.75">
      <c r="B34" s="224"/>
      <c r="C34" s="224"/>
      <c r="D34" s="225"/>
      <c r="E34" s="225"/>
      <c r="F34" s="226"/>
      <c r="G34" s="211">
        <f t="shared" si="0"/>
        <v>0</v>
      </c>
      <c r="H34" s="211">
        <f t="shared" si="1"/>
        <v>0</v>
      </c>
    </row>
    <row r="35" spans="2:8" ht="12.75">
      <c r="B35" s="224"/>
      <c r="C35" s="224"/>
      <c r="D35" s="225"/>
      <c r="E35" s="225"/>
      <c r="F35" s="226"/>
      <c r="G35" s="211">
        <f t="shared" si="0"/>
        <v>0</v>
      </c>
      <c r="H35" s="211">
        <f t="shared" si="1"/>
        <v>0</v>
      </c>
    </row>
    <row r="36" spans="2:8" ht="12.75">
      <c r="B36" s="227"/>
      <c r="C36" s="221" t="s">
        <v>23</v>
      </c>
      <c r="D36" s="211">
        <f>SUM(D9:D35)</f>
        <v>0</v>
      </c>
      <c r="E36" s="211">
        <f>SUM(E9:E35)</f>
        <v>0</v>
      </c>
      <c r="F36" s="232"/>
      <c r="G36" s="211">
        <f>SUM(G9:G35)</f>
        <v>0</v>
      </c>
      <c r="H36" s="211">
        <f>SUM(H9:H35)</f>
        <v>0</v>
      </c>
    </row>
  </sheetData>
  <sheetProtection sheet="1"/>
  <mergeCells count="2">
    <mergeCell ref="B1:C1"/>
    <mergeCell ref="E2:G4"/>
  </mergeCells>
  <printOptions/>
  <pageMargins left="0.75" right="0.75" top="1" bottom="1" header="0.5" footer="0.5"/>
  <pageSetup horizontalDpi="600" verticalDpi="600" orientation="landscape" paperSize="9" scale="30" r:id="rId2"/>
  <customProperties>
    <customPr name="_pios_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2021-05-07T02:14:11Z</dcterms:created>
  <dcterms:modified xsi:type="dcterms:W3CDTF">2023-04-27T01:08:54Z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