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capex'!$A$1:$F$38</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calcMode="manual"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<sst xmlns="http://schemas.openxmlformats.org/spreadsheetml/2006/main" count="1426" uniqueCount="632">
  <si>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</si>
  <si>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</si>
  <si>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</si>
  <si>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</si>
  <si>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</si>
  <si>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</si>
  <si>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</si>
  <si>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</si>
  <si>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</si>
  <si>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</si>
  <si>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</si>
  <si>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</si>
  <si>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</si>
  <si>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</si>
  <si>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</si>
  <si>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</si>
  <si>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</si>
  <si>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</si>
  <si>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</si>
  <si>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</si>
  <si>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</si>
  <si>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</si>
  <si>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</si>
  <si>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</si>
  <si>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</si>
  <si>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</si>
  <si>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</si>
  <si>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</si>
  <si>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</si>
  <si>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</si>
  <si>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</si>
  <si>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</si>
  <si>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</si>
  <si>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</si>
  <si>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</si>
  <si>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</si>
  <si>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</si>
  <si>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</si>
  <si>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</si>
  <si>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</si>
  <si>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</si>
  <si>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</si>
  <si>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</si>
  <si>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</si>
  <si>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</si>
  <si>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</si>
  <si>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</si>
  <si>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</si>
  <si>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</si>
  <si>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</si>
  <si>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</si>
  <si>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</si>
  <si>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</si>
  <si>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</si>
  <si>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</si>
  <si>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</si>
  <si>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</si>
  <si>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</si>
  <si>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</si>
  <si>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</si>
  <si>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</si>
  <si>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</si>
  <si>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</si>
  <si>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</si>
  <si>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</si>
  <si>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</si>
  <si>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</si>
  <si>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</si>
  <si>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</si>
  <si>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</si>
  <si>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</si>
  <si>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</si>
  <si>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</si>
  <si>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</si>
  <si>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</si>
  <si>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</si>
  <si>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</si>
  <si>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</si>
  <si>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</si>
  <si>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</si>
  <si>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</si>
  <si>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</si>
  <si>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</si>
  <si>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</si>
  <si>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</si>
  <si>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</si>
  <si>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</si>
  <si>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</si>
  <si>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</si>
  <si>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</si>
  <si>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</si>
  <si>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</si>
  <si>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</si>
  <si>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</si>
  <si>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</si>
  <si>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</si>
  <si>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</si>
  <si>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</si>
  <si>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</si>
  <si>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</si>
  <si>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</si>
  <si>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</si>
  <si>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</si>
  <si>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</si>
  <si>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</si>
  <si>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</si>
  <si>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</si>
  <si>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</si>
  <si>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</si>
  <si>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</si>
  <si>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</si>
  <si>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</si>
  <si>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</si>
  <si>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</si>
  <si>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</si>
  <si>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</si>
  <si>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</si>
  <si>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</si>
  <si>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</si>
  <si>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</si>
  <si>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</si>
  <si>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</si>
  <si>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</si>
  <si>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</si>
  <si>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</si>
  <si>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</si>
  <si>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</si>
  <si>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</si>
  <si>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</si>
  <si>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</si>
  <si>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</si>
  <si>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</si>
  <si>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</si>
  <si>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</si>
  <si>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</si>
  <si>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</si>
  <si>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</si>
  <si>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</si>
  <si>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</si>
  <si>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</si>
  <si>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</si>
  <si>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</si>
  <si>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</si>
  <si>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</si>
  <si>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</si>
  <si>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</si>
  <si>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</si>
  <si>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</si>
  <si>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</si>
  <si>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</si>
  <si>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</si>
  <si>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</si>
  <si>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</si>
  <si>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</si>
  <si>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</si>
  <si>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</si>
  <si>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</si>
  <si>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</si>
  <si>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</si>
  <si>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</si>
  <si>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</si>
  <si>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</si>
  <si>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</si>
  <si>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</si>
  <si>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</si>
  <si>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</si>
  <si>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</si>
  <si>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</si>
  <si>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</si>
  <si>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</si>
  <si>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</si>
  <si>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</si>
  <si>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</si>
  <si>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</si>
  <si>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</si>
  <si>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</si>
  <si>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</si>
  <si>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</si>
  <si>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</si>
  <si>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</si>
  <si>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</si>
  <si>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</si>
  <si>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</si>
  <si>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</si>
  <si>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</si>
  <si>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</si>
  <si>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</si>
  <si>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</si>
  <si>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</si>
  <si>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</si>
  <si>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</si>
  <si>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</si>
  <si>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</si>
  <si>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</si>
  <si>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</si>
  <si>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</si>
  <si>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</si>
  <si>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</si>
  <si>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</si>
  <si>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</si>
  <si>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</si>
  <si>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</si>
  <si>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</si>
  <si>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</si>
  <si>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</si>
  <si>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</si>
  <si>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</si>
  <si>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</si>
  <si>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</si>
  <si>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</si>
  <si>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</si>
  <si>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</si>
  <si>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</si>
  <si>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</si>
  <si>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</si>
  <si>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</si>
  <si>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</si>
  <si>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</si>
  <si>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</si>
  <si>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</si>
  <si>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</si>
  <si>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</si>
  <si>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</si>
  <si>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</si>
  <si>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</si>
  <si>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</si>
  <si>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</si>
  <si>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</si>
  <si>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</si>
  <si>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</si>
  <si>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</si>
  <si>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</si>
  <si>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</si>
  <si>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</si>
  <si>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</si>
  <si>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</si>
  <si>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</si>
  <si>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</si>
  <si>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</si>
  <si>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</si>
  <si>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</si>
  <si>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</si>
  <si>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</si>
  <si>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</si>
  <si>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</si>
  <si>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</si>
  <si>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</si>
  <si>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</si>
  <si>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</si>
  <si>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</si>
  <si>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</si>
  <si>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</si>
  <si>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</si>
  <si>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</si>
  <si>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</si>
  <si>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</si>
  <si>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</si>
  <si>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</si>
  <si>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</si>
  <si>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</si>
  <si>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</si>
  <si>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</si>
  <si>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</si>
  <si>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</si>
  <si>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</si>
  <si>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</si>
  <si>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</si>
  <si>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</si>
  <si>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</si>
  <si>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</si>
  <si>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</si>
  <si>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</si>
  <si>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</si>
  <si>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</si>
  <si>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</si>
  <si>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</si>
  <si>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</si>
  <si>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</si>
  <si>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</si>
  <si>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</si>
  <si>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</si>
  <si>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</si>
  <si>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</si>
  <si>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</si>
  <si>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</si>
  <si>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</si>
  <si>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</si>
  <si>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</si>
  <si>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</si>
  <si>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</si>
  <si>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</si>
  <si>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</si>
  <si>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</si>
  <si>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</si>
  <si>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</si>
  <si>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</si>
  <si>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</si>
  <si>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</si>
  <si>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</si>
  <si>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</si>
  <si>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</si>
  <si>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</si>
  <si>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</si>
  <si>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</si>
  <si>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</si>
  <si>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</si>
  <si>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</si>
  <si>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</si>
  <si>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</si>
  <si>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</si>
  <si>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</si>
  <si>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</si>
  <si>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</si>
  <si>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</si>
  <si>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</si>
  <si>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</si>
  <si>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</si>
  <si>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</si>
  <si>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</si>
  <si>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</si>
  <si>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</si>
  <si>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</si>
  <si>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</si>
  <si>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</si>
  <si>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</si>
  <si>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</si>
  <si>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</si>
  <si>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</si>
  <si>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</si>
  <si>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</si>
  <si>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</si>
  <si>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</si>
  <si>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</si>
  <si>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</si>
  <si>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</si>
  <si>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</si>
  <si>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</si>
  <si>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</si>
  <si>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</si>
  <si>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</si>
  <si>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</si>
  <si>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</si>
  <si>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</si>
  <si>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</si>
  <si>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</si>
  <si>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</si>
  <si>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</si>
  <si>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</si>
  <si>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</si>
  <si>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</si>
  <si>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</si>
  <si>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</si>
  <si>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</si>
  <si>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</si>
  <si>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</si>
  <si>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</si>
  <si>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</si>
  <si>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</si>
  <si>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</si>
  <si>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</si>
  <si>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</si>
  <si>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</si>
  <si>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</si>
  <si>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</si>
  <si>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</si>
  <si>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</si>
  <si>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</si>
  <si>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</si>
  <si>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</si>
  <si>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</si>
  <si>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</si>
  <si>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</si>
  <si>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</si>
  <si>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</si>
  <si>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</si>
  <si>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</si>
  <si>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</si>
  <si>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</si>
  <si>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</si>
  <si>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</si>
  <si>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</si>
  <si>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</si>
  <si>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</si>
  <si>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</si>
  <si>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</si>
  <si>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</si>
  <si>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</si>
  <si>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</si>
  <si>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</si>
  <si>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</si>
  <si>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</si>
  <si>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</si>
  <si>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</si>
  <si>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</si>
  <si>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</si>
  <si>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</si>
  <si>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</si>
  <si>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</si>
  <si>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</si>
  <si>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</si>
  <si>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</si>
  <si>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</si>
  <si>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</si>
  <si>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</si>
  <si>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</si>
  <si>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</si>
  <si>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</si>
  <si>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</si>
  <si>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</si>
  <si>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</si>
  <si>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</si>
  <si>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</si>
  <si>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</si>
  <si>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</si>
  <si>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</si>
  <si>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</si>
  <si>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</si>
  <si>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</si>
  <si>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</si>
  <si>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</si>
  <si>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</si>
  <si>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</si>
  <si>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</si>
  <si>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</si>
  <si>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</si>
  <si>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</si>
  <si>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</si>
  <si>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</si>
  <si>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</si>
  <si>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</si>
  <si>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</si>
  <si>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</si>
  <si>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</si>
  <si>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</si>
  <si>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</si>
  <si>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</si>
  <si>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</si>
  <si>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</si>
  <si>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</si>
  <si>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</si>
  <si>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</si>
  <si>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</si>
  <si>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</si>
  <si>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</si>
  <si>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</si>
  <si>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</si>
  <si>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</si>
  <si>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</si>
  <si>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</si>
  <si>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</si>
  <si>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</si>
  <si>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</si>
  <si>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</si>
  <si>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</si>
  <si>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</si>
  <si>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</si>
  <si>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</si>
  <si>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</si>
  <si>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</si>
  <si>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</si>
  <si>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</si>
  <si>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</si>
  <si>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</si>
  <si>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</si>
  <si>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</si>
  <si>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</si>
  <si>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</si>
  <si>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</si>
  <si>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</si>
  <si>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</si>
  <si>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</si>
  <si>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</si>
  <si>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</si>
  <si>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</si>
  <si>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</si>
  <si>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</si>
  <si>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</si>
  <si>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</si>
  <si>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</si>
  <si>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</si>
  <si>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</si>
  <si>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</si>
  <si>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</si>
  <si>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</si>
  <si>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</si>
  <si>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</si>
  <si>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</si>
  <si>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</si>
  <si>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</si>
  <si>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</si>
  <si>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</si>
  <si>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</si>
  <si>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</si>
  <si>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</si>
  <si>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</si>
  <si>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</si>
  <si>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</si>
  <si>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</si>
  <si>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</si>
  <si>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</si>
  <si>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</si>
  <si>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</si>
  <si>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</si>
  <si>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</si>
  <si>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</si>
  <si>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</si>
  <si>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</si>
  <si>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</si>
  <si>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</si>
  <si>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</si>
  <si>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</si>
  <si>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</si>
  <si>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</si>
  <si>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</si>
  <si>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</si>
  <si>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</si>
  <si>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</si>
  <si>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</si>
  <si>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</si>
  <si>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</si>
  <si>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</si>
  <si>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</si>
  <si>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</si>
  <si>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</si>
  <si>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</si>
  <si>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</si>
  <si>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</si>
  <si>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</si>
  <si>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</si>
  <si>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</si>
  <si>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</si>
  <si>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</si>
  <si>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</si>
  <si>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</si>
  <si>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</si>
  <si>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</si>
  <si>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</si>
  <si>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</si>
  <si>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</si>
  <si>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</si>
  <si>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</si>
  <si>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</si>
  <si>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</si>
  <si>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</si>
  <si>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</si>
  <si>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</si>
  <si>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</si>
  <si>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</si>
  <si>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</si>
  <si>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</si>
  <si>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</si>
  <si>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</si>
  <si>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</si>
  <si>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</si>
  <si>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</si>
  <si>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</si>
  <si>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</si>
  <si>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</si>
  <si>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</si>
  <si>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Transmission</t>
  </si>
  <si>
    <t>Yes</t>
  </si>
  <si>
    <t>Queensland Gas Pipeline</t>
  </si>
  <si>
    <t>Level 16, 567 Collins Street</t>
  </si>
  <si>
    <t>Melbourne</t>
  </si>
  <si>
    <t>VIC</t>
  </si>
  <si>
    <t>James Harding</t>
  </si>
  <si>
    <t>03 9173 7944</t>
  </si>
  <si>
    <t>James.Harding@jemena.com.au</t>
  </si>
  <si>
    <t>QLD</t>
  </si>
  <si>
    <t>806.54km</t>
  </si>
  <si>
    <t>5.1.a, 5.1.b</t>
  </si>
  <si>
    <t>Firm Southern Haul</t>
  </si>
  <si>
    <t>As Available Southern Haul</t>
  </si>
  <si>
    <t>As Available Backhaul</t>
  </si>
  <si>
    <t>As Available Forward</t>
  </si>
  <si>
    <t>4.1.a</t>
  </si>
  <si>
    <t>4.1.b</t>
  </si>
  <si>
    <t>4.1.c</t>
  </si>
  <si>
    <t>4.1.d</t>
  </si>
  <si>
    <t>4.1.e</t>
  </si>
  <si>
    <t>4.1.f</t>
  </si>
  <si>
    <t>4.1.g</t>
  </si>
  <si>
    <t>4.1.h</t>
  </si>
  <si>
    <t>4.1.i</t>
  </si>
  <si>
    <t>4.1.j</t>
  </si>
  <si>
    <t>N/A</t>
  </si>
  <si>
    <t>4.1.1.a</t>
  </si>
  <si>
    <t>FAIRVIEW METER STATION TO RIDGELAND RECE</t>
  </si>
  <si>
    <t>Various dates during calendar year 1998</t>
  </si>
  <si>
    <t>Other</t>
  </si>
  <si>
    <t>ARCADIA VALLEY MLV-4 TO ROLLESTON METER</t>
  </si>
  <si>
    <t>Various dates during calendar year 2000</t>
  </si>
  <si>
    <t xml:space="preserve">QGP Expansion - ROLLESTON compressor station Construction </t>
  </si>
  <si>
    <t>Various dates during calendar year 2008</t>
  </si>
  <si>
    <t>QGP Expansion - BANANA Compressor Station Construction</t>
  </si>
  <si>
    <t>QGP Expansion - PIPELINE LOOPING</t>
  </si>
  <si>
    <t>Various dates during calendar year 2009</t>
  </si>
  <si>
    <t>Various dates during calendar year 2010</t>
  </si>
  <si>
    <t>Gladstone City Gate Station Freehold</t>
  </si>
  <si>
    <t xml:space="preserve">Banana Compressor Engine Exchange </t>
  </si>
  <si>
    <t>Various dates during calendar year 2013</t>
  </si>
  <si>
    <t>Rolleston Compressor Station Compressor Bundle Replacement</t>
  </si>
  <si>
    <t xml:space="preserve">Upgrade of remote terminal units for pipeline cathodic protection </t>
  </si>
  <si>
    <t xml:space="preserve">New pipeline lateral expansion for customer </t>
  </si>
  <si>
    <t>Other (MOE/SOE sys upgrade, Odourant upgrade, Boroscope etc.)</t>
  </si>
  <si>
    <t>Various dates during calendar year 2014</t>
  </si>
  <si>
    <t>New Liquids Filter Coalescer</t>
  </si>
  <si>
    <t>Various dates during calendar year 2015</t>
  </si>
  <si>
    <t>Property Costs</t>
  </si>
  <si>
    <t>3.3.1.a</t>
  </si>
  <si>
    <t>Various</t>
  </si>
  <si>
    <t>City Gates</t>
  </si>
  <si>
    <t>AUC-Network</t>
  </si>
  <si>
    <t>AUC-Intangibles</t>
  </si>
  <si>
    <t>AUC-NonNetwork</t>
  </si>
  <si>
    <t>Roads</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</si>
  <si>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</si>
  <si>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</si>
  <si>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</si>
  <si>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within this category</t>
  </si>
  <si>
    <t>3.1.a</t>
  </si>
  <si>
    <t>3.1.a.1</t>
  </si>
  <si>
    <t>3.1.b</t>
  </si>
  <si>
    <t>2.4.1.a</t>
  </si>
  <si>
    <t>Customer Contributions</t>
  </si>
  <si>
    <t>2.1.1.a</t>
  </si>
  <si>
    <t>2.1.a</t>
  </si>
  <si>
    <t>2.1.b</t>
  </si>
  <si>
    <t>2.1.c</t>
  </si>
  <si>
    <t>3.4.1.a</t>
  </si>
  <si>
    <t>Software</t>
  </si>
  <si>
    <t>Plant and Equipment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</si>
</sst>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2" fillId="0" borderId="0">
      <alignment/>
      <protection/>
    </xf>
    <xf numFmtId="0" fontId="62"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63">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17" borderId="10" xfId="228" applyFont="1" applyFill="1" applyBorder="1" applyAlignment="1" applyProtection="1">
      <alignment/>
      <protection locked="0"/>
    </xf>
    <xf numFmtId="0" fontId="5" fillId="17" borderId="0" xfId="228" applyFont="1" applyFill="1" applyBorder="1" applyAlignment="1">
      <alignment/>
      <protection/>
    </xf>
    <xf numFmtId="0" fontId="5" fillId="17" borderId="11"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17" borderId="12" xfId="228" applyFont="1" applyFill="1" applyBorder="1">
      <alignment/>
      <protection/>
    </xf>
    <xf numFmtId="0" fontId="9" fillId="17" borderId="12" xfId="228" applyFont="1" applyFill="1" applyBorder="1">
      <alignment/>
      <protection/>
    </xf>
    <xf numFmtId="0" fontId="9" fillId="5" borderId="0" xfId="228" applyFont="1">
      <alignment/>
      <protection/>
    </xf>
    <xf numFmtId="0" fontId="8" fillId="17" borderId="13" xfId="228" applyFont="1" applyFill="1" applyBorder="1">
      <alignment/>
      <protection/>
    </xf>
    <xf numFmtId="0" fontId="9" fillId="17" borderId="14"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18" borderId="15" xfId="226" applyFont="1" applyFill="1" applyBorder="1" applyAlignment="1">
      <alignment vertical="center"/>
      <protection/>
    </xf>
    <xf numFmtId="0" fontId="2" fillId="18" borderId="16" xfId="226" applyFont="1" applyFill="1" applyBorder="1" applyAlignment="1">
      <alignment vertical="center"/>
      <protection/>
    </xf>
    <xf numFmtId="0" fontId="2" fillId="18" borderId="17"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18" borderId="0" xfId="226" applyFont="1" applyFill="1" applyBorder="1" applyAlignment="1">
      <alignment vertical="center"/>
      <protection/>
    </xf>
    <xf numFmtId="0" fontId="11" fillId="18" borderId="0" xfId="226" applyFont="1" applyFill="1" applyBorder="1" applyAlignment="1">
      <alignment vertical="center"/>
      <protection/>
    </xf>
    <xf numFmtId="0" fontId="15" fillId="18" borderId="0" xfId="226" applyFont="1" applyFill="1" applyBorder="1" applyAlignment="1">
      <alignment horizontal="left" vertical="center"/>
      <protection/>
    </xf>
    <xf numFmtId="0" fontId="14" fillId="18" borderId="0" xfId="226" applyFont="1" applyFill="1" applyBorder="1" applyAlignment="1">
      <alignment vertical="center"/>
      <protection/>
    </xf>
    <xf numFmtId="0" fontId="16" fillId="5" borderId="0" xfId="226" applyFont="1" applyFill="1" applyBorder="1" applyAlignment="1">
      <alignment vertical="center"/>
      <protection/>
    </xf>
    <xf numFmtId="0" fontId="14" fillId="18" borderId="10" xfId="226" applyFont="1" applyFill="1" applyBorder="1" applyAlignment="1">
      <alignment vertical="center"/>
      <protection/>
    </xf>
    <xf numFmtId="0" fontId="14" fillId="18" borderId="11" xfId="226" applyFont="1" applyFill="1" applyBorder="1" applyAlignment="1">
      <alignment vertical="center"/>
      <protection/>
    </xf>
    <xf numFmtId="0" fontId="11" fillId="18" borderId="18" xfId="226" applyFont="1" applyFill="1" applyBorder="1">
      <alignment/>
      <protection/>
    </xf>
    <xf numFmtId="0" fontId="2" fillId="18" borderId="19" xfId="226" applyFont="1" applyFill="1" applyBorder="1" applyAlignment="1">
      <alignment vertical="center"/>
      <protection/>
    </xf>
    <xf numFmtId="0" fontId="11" fillId="18" borderId="19" xfId="226" applyFont="1" applyFill="1" applyBorder="1">
      <alignment/>
      <protection/>
    </xf>
    <xf numFmtId="0" fontId="11" fillId="18" borderId="20"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17" borderId="12" xfId="230" applyNumberFormat="1" applyFont="1" applyFill="1" applyBorder="1" applyAlignment="1" quotePrefix="1">
      <alignment horizontal="center" vertical="center" wrapText="1"/>
      <protection/>
    </xf>
    <xf numFmtId="0" fontId="10" fillId="17" borderId="12" xfId="230" applyFont="1" applyFill="1" applyBorder="1">
      <alignment/>
      <protection/>
    </xf>
    <xf numFmtId="49" fontId="10" fillId="17" borderId="12"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17" borderId="21" xfId="230" applyFont="1" applyFill="1" applyBorder="1" applyAlignment="1">
      <alignment horizontal="left" indent="1"/>
      <protection/>
    </xf>
    <xf numFmtId="0" fontId="0" fillId="17" borderId="22" xfId="230" applyFont="1" applyFill="1" applyBorder="1" applyAlignment="1">
      <alignment/>
      <protection/>
    </xf>
    <xf numFmtId="0" fontId="0" fillId="17" borderId="22" xfId="230" applyFont="1" applyFill="1" applyBorder="1">
      <alignment/>
      <protection/>
    </xf>
    <xf numFmtId="0" fontId="0" fillId="17" borderId="23" xfId="230" applyFont="1" applyFill="1" applyBorder="1">
      <alignment/>
      <protection/>
    </xf>
    <xf numFmtId="0" fontId="4" fillId="17" borderId="10" xfId="230" applyFont="1" applyFill="1" applyBorder="1" applyAlignment="1">
      <alignment horizontal="left" indent="1"/>
      <protection/>
    </xf>
    <xf numFmtId="0" fontId="10" fillId="17" borderId="0" xfId="230" applyFont="1" applyFill="1" applyBorder="1" applyAlignment="1">
      <alignment horizontal="right" indent="1"/>
      <protection/>
    </xf>
    <xf numFmtId="0" fontId="10" fillId="17" borderId="11" xfId="230" applyFont="1" applyFill="1" applyBorder="1" applyAlignment="1" applyProtection="1">
      <alignment/>
      <protection locked="0"/>
    </xf>
    <xf numFmtId="0" fontId="10" fillId="17" borderId="0" xfId="230" applyFont="1" applyFill="1" applyBorder="1">
      <alignment/>
      <protection/>
    </xf>
    <xf numFmtId="0" fontId="0" fillId="17" borderId="0" xfId="230" applyFont="1" applyFill="1" applyBorder="1">
      <alignment/>
      <protection/>
    </xf>
    <xf numFmtId="0" fontId="0" fillId="17" borderId="11" xfId="230" applyFont="1" applyFill="1" applyBorder="1" applyProtection="1">
      <alignment/>
      <protection locked="0"/>
    </xf>
    <xf numFmtId="0" fontId="0" fillId="17" borderId="11" xfId="230" applyFont="1" applyFill="1" applyBorder="1">
      <alignment/>
      <protection/>
    </xf>
    <xf numFmtId="0" fontId="0" fillId="17" borderId="11" xfId="230" applyFont="1" applyFill="1" applyBorder="1" applyAlignment="1" applyProtection="1">
      <alignment/>
      <protection locked="0"/>
    </xf>
    <xf numFmtId="0" fontId="5" fillId="17" borderId="10" xfId="230" applyFont="1" applyFill="1" applyBorder="1" applyAlignment="1">
      <alignment horizontal="left" indent="1"/>
      <protection/>
    </xf>
    <xf numFmtId="0" fontId="5" fillId="17" borderId="18" xfId="230" applyFont="1" applyFill="1" applyBorder="1" applyAlignment="1">
      <alignment horizontal="left" indent="1"/>
      <protection/>
    </xf>
    <xf numFmtId="0" fontId="0" fillId="17" borderId="19" xfId="230" applyFont="1" applyFill="1" applyBorder="1" applyAlignment="1">
      <alignment/>
      <protection/>
    </xf>
    <xf numFmtId="0" fontId="0" fillId="17" borderId="19" xfId="230" applyFont="1" applyFill="1" applyBorder="1">
      <alignment/>
      <protection/>
    </xf>
    <xf numFmtId="0" fontId="0" fillId="17" borderId="20"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17" borderId="12" xfId="233"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49" fontId="36" fillId="17" borderId="24" xfId="230" applyNumberFormat="1" applyFont="1" applyFill="1" applyBorder="1" applyAlignment="1">
      <alignment horizontal="center" vertical="center" wrapText="1"/>
      <protection/>
    </xf>
    <xf numFmtId="168" fontId="10" fillId="17" borderId="12" xfId="230" applyNumberFormat="1" applyFont="1" applyFill="1" applyBorder="1" applyAlignment="1" quotePrefix="1">
      <alignment vertical="center" wrapText="1"/>
      <protection/>
    </xf>
    <xf numFmtId="0" fontId="0" fillId="19" borderId="0" xfId="230" applyFont="1" applyFill="1">
      <alignment/>
      <protection/>
    </xf>
    <xf numFmtId="0" fontId="63" fillId="5" borderId="0" xfId="228" applyFont="1">
      <alignment/>
      <protection/>
    </xf>
    <xf numFmtId="49" fontId="36" fillId="17" borderId="12" xfId="233" applyNumberFormat="1" applyFont="1" applyFill="1" applyBorder="1" applyAlignment="1">
      <alignment horizontal="left" vertical="center" wrapText="1"/>
      <protection/>
    </xf>
    <xf numFmtId="2" fontId="36" fillId="17" borderId="25" xfId="231" applyNumberFormat="1" applyFont="1" applyFill="1" applyBorder="1" applyAlignment="1">
      <alignment horizontal="center" vertical="center" wrapText="1"/>
      <protection/>
    </xf>
    <xf numFmtId="41" fontId="10" fillId="17" borderId="13" xfId="231" applyNumberFormat="1" applyFont="1" applyFill="1" applyBorder="1" applyAlignment="1">
      <alignment/>
      <protection/>
    </xf>
    <xf numFmtId="0" fontId="40" fillId="20" borderId="0" xfId="0" applyNumberFormat="1" applyFont="1" applyFill="1" applyAlignment="1">
      <alignment/>
    </xf>
    <xf numFmtId="0" fontId="64" fillId="20" borderId="0" xfId="0" applyNumberFormat="1" applyFont="1" applyFill="1" applyAlignment="1">
      <alignment/>
    </xf>
    <xf numFmtId="43" fontId="36" fillId="17" borderId="12" xfId="89" applyFont="1" applyFill="1" applyBorder="1" applyAlignment="1">
      <alignment horizontal="center" vertical="center" wrapText="1"/>
    </xf>
    <xf numFmtId="0" fontId="65" fillId="21" borderId="15" xfId="226" applyFont="1" applyFill="1" applyBorder="1">
      <alignment/>
      <protection/>
    </xf>
    <xf numFmtId="0" fontId="65" fillId="21" borderId="16" xfId="226" applyFont="1" applyFill="1" applyBorder="1">
      <alignment/>
      <protection/>
    </xf>
    <xf numFmtId="0" fontId="65" fillId="21" borderId="17" xfId="226" applyFont="1" applyFill="1" applyBorder="1">
      <alignment/>
      <protection/>
    </xf>
    <xf numFmtId="0" fontId="65" fillId="21" borderId="26" xfId="226" applyFont="1" applyFill="1" applyBorder="1">
      <alignment/>
      <protection/>
    </xf>
    <xf numFmtId="0" fontId="66" fillId="21" borderId="0" xfId="226" applyFont="1" applyFill="1" applyBorder="1" applyAlignment="1">
      <alignment horizontal="center" vertical="center"/>
      <protection/>
    </xf>
    <xf numFmtId="0" fontId="65" fillId="21" borderId="0" xfId="226" applyFont="1" applyFill="1" applyBorder="1" applyAlignment="1">
      <alignment horizontal="center" vertical="center"/>
      <protection/>
    </xf>
    <xf numFmtId="0" fontId="65" fillId="21" borderId="27" xfId="226" applyFont="1" applyFill="1" applyBorder="1" applyAlignment="1">
      <alignment vertical="center"/>
      <protection/>
    </xf>
    <xf numFmtId="0" fontId="65" fillId="21" borderId="0" xfId="226" applyFont="1" applyFill="1" applyBorder="1">
      <alignment/>
      <protection/>
    </xf>
    <xf numFmtId="0" fontId="67" fillId="21" borderId="0" xfId="226" applyFont="1" applyFill="1" applyBorder="1">
      <alignment/>
      <protection/>
    </xf>
    <xf numFmtId="0" fontId="68" fillId="21"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2" borderId="0" xfId="230" applyFont="1" applyFill="1">
      <alignment/>
      <protection/>
    </xf>
    <xf numFmtId="0" fontId="43" fillId="22" borderId="0" xfId="230" applyFont="1" applyFill="1">
      <alignment/>
      <protection/>
    </xf>
    <xf numFmtId="14" fontId="42" fillId="22" borderId="0" xfId="230" applyNumberFormat="1" applyFont="1" applyFill="1">
      <alignment/>
      <protection/>
    </xf>
    <xf numFmtId="14" fontId="42" fillId="22" borderId="0" xfId="230" applyNumberFormat="1" applyFont="1" applyFill="1" applyAlignment="1">
      <alignment horizontal="left"/>
      <protection/>
    </xf>
    <xf numFmtId="43" fontId="40" fillId="22" borderId="0" xfId="89" applyFont="1" applyFill="1" applyAlignment="1" applyProtection="1">
      <alignment horizontal="right"/>
      <protection locked="0"/>
    </xf>
    <xf numFmtId="49" fontId="36" fillId="17" borderId="12" xfId="233" applyNumberFormat="1" applyFont="1" applyFill="1" applyBorder="1" applyAlignment="1">
      <alignment horizontal="left" wrapText="1"/>
      <protection/>
    </xf>
    <xf numFmtId="168" fontId="45" fillId="23" borderId="0" xfId="0" applyNumberFormat="1" applyFont="1" applyFill="1" applyBorder="1" applyAlignment="1">
      <alignment horizontal="left" vertical="center" wrapText="1"/>
    </xf>
    <xf numFmtId="0" fontId="0" fillId="0" borderId="0" xfId="0" applyAlignment="1">
      <alignment horizontal="center"/>
    </xf>
    <xf numFmtId="0" fontId="0" fillId="24" borderId="0" xfId="0" applyFill="1" applyAlignment="1">
      <alignment/>
    </xf>
    <xf numFmtId="0" fontId="0" fillId="24"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9"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3" borderId="12" xfId="230" applyNumberFormat="1" applyFont="1" applyFill="1" applyBorder="1">
      <alignment/>
      <protection/>
    </xf>
    <xf numFmtId="49" fontId="10" fillId="17" borderId="12" xfId="233" applyNumberFormat="1" applyFont="1" applyFill="1" applyBorder="1" applyAlignment="1">
      <alignment horizontal="left" vertical="center" wrapText="1" indent="5"/>
      <protection/>
    </xf>
    <xf numFmtId="49" fontId="10" fillId="17" borderId="12" xfId="233" applyNumberFormat="1" applyFont="1" applyFill="1" applyBorder="1" applyAlignment="1">
      <alignment horizontal="left" vertical="center" wrapText="1" indent="1"/>
      <protection/>
    </xf>
    <xf numFmtId="43" fontId="0" fillId="0" borderId="0" xfId="0" applyNumberFormat="1" applyAlignment="1">
      <alignment/>
    </xf>
    <xf numFmtId="49" fontId="70" fillId="17" borderId="12" xfId="236" applyNumberFormat="1" applyFont="1" applyFill="1" applyBorder="1" applyAlignment="1">
      <alignment horizontal="left" vertical="center" wrapText="1"/>
      <protection/>
    </xf>
    <xf numFmtId="49" fontId="36" fillId="17" borderId="12" xfId="236" applyNumberFormat="1" applyFont="1" applyFill="1" applyBorder="1" applyAlignment="1">
      <alignment horizontal="left" vertical="center" wrapText="1"/>
      <protection/>
    </xf>
    <xf numFmtId="49" fontId="10" fillId="17" borderId="12" xfId="236" applyNumberFormat="1" applyFont="1" applyFill="1" applyBorder="1" applyAlignment="1">
      <alignment horizontal="left" vertical="center" wrapText="1"/>
      <protection/>
    </xf>
    <xf numFmtId="41" fontId="36" fillId="23" borderId="12" xfId="231" applyNumberFormat="1" applyFont="1" applyFill="1" applyBorder="1">
      <alignment/>
      <protection/>
    </xf>
    <xf numFmtId="172" fontId="0" fillId="0" borderId="0" xfId="0" applyNumberFormat="1" applyAlignment="1">
      <alignment/>
    </xf>
    <xf numFmtId="49" fontId="36" fillId="17" borderId="0" xfId="236" applyNumberFormat="1" applyFont="1" applyFill="1" applyBorder="1" applyAlignment="1">
      <alignment horizontal="left" vertical="center" wrapText="1"/>
      <protection/>
    </xf>
    <xf numFmtId="43" fontId="38" fillId="0" borderId="12" xfId="89" applyFont="1" applyFill="1" applyBorder="1" applyAlignment="1">
      <alignment/>
    </xf>
    <xf numFmtId="49" fontId="71" fillId="17" borderId="12" xfId="230" applyNumberFormat="1" applyFont="1" applyFill="1" applyBorder="1" applyAlignment="1">
      <alignment horizontal="left"/>
      <protection/>
    </xf>
    <xf numFmtId="2" fontId="36" fillId="17" borderId="25" xfId="231" applyNumberFormat="1" applyFont="1" applyFill="1" applyBorder="1" applyAlignment="1">
      <alignment horizontal="left" vertical="center" wrapText="1"/>
      <protection/>
    </xf>
    <xf numFmtId="168" fontId="36" fillId="17" borderId="12" xfId="0" applyNumberFormat="1" applyFont="1" applyFill="1" applyBorder="1" applyAlignment="1">
      <alignment horizontal="left" vertical="center" wrapText="1"/>
    </xf>
    <xf numFmtId="1" fontId="36" fillId="17" borderId="0" xfId="237" applyNumberFormat="1" applyFont="1" applyFill="1" applyBorder="1" applyAlignment="1">
      <alignment horizontal="right" vertical="center" wrapText="1"/>
      <protection/>
    </xf>
    <xf numFmtId="10" fontId="38" fillId="7" borderId="12" xfId="243" applyNumberFormat="1" applyFont="1" applyFill="1" applyBorder="1" applyAlignment="1">
      <alignment/>
    </xf>
    <xf numFmtId="164" fontId="38" fillId="7" borderId="12" xfId="89" applyNumberFormat="1" applyFont="1" applyFill="1" applyBorder="1" applyAlignment="1">
      <alignment/>
    </xf>
    <xf numFmtId="164" fontId="38" fillId="7" borderId="12" xfId="91" applyNumberFormat="1" applyFont="1" applyFill="1" applyBorder="1" applyAlignment="1">
      <alignment/>
    </xf>
    <xf numFmtId="182" fontId="38" fillId="7" borderId="12" xfId="243" applyNumberFormat="1" applyFont="1" applyFill="1" applyBorder="1" applyAlignment="1">
      <alignment/>
    </xf>
    <xf numFmtId="182" fontId="38" fillId="7" borderId="12" xfId="243" applyNumberFormat="1" applyFont="1" applyFill="1" applyBorder="1" applyAlignment="1">
      <alignment horizontal="right"/>
    </xf>
    <xf numFmtId="9" fontId="0" fillId="25" borderId="12" xfId="244" applyFont="1" applyFill="1" applyBorder="1" applyAlignment="1">
      <alignment/>
    </xf>
    <xf numFmtId="0" fontId="8" fillId="17" borderId="0" xfId="228" applyFont="1" applyFill="1" applyBorder="1">
      <alignment/>
      <protection/>
    </xf>
    <xf numFmtId="0" fontId="9" fillId="17" borderId="0" xfId="228" applyFont="1" applyFill="1" applyBorder="1">
      <alignment/>
      <protection/>
    </xf>
    <xf numFmtId="164" fontId="0" fillId="22" borderId="28"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17" borderId="0" xfId="237" applyNumberFormat="1" applyFont="1" applyFill="1" applyBorder="1" applyAlignment="1">
      <alignment horizontal="center" vertical="center" wrapText="1"/>
      <protection/>
    </xf>
    <xf numFmtId="164" fontId="40" fillId="22" borderId="0" xfId="89" applyNumberFormat="1" applyFont="1" applyFill="1" applyAlignment="1" applyProtection="1">
      <alignment horizontal="right"/>
      <protection locked="0"/>
    </xf>
    <xf numFmtId="2" fontId="40" fillId="22" borderId="0" xfId="89" applyNumberFormat="1" applyFont="1" applyFill="1" applyAlignment="1" applyProtection="1">
      <alignment horizontal="right"/>
      <protection locked="0"/>
    </xf>
    <xf numFmtId="0" fontId="0" fillId="0" borderId="0" xfId="0" applyFont="1" applyAlignment="1">
      <alignment wrapText="1"/>
    </xf>
    <xf numFmtId="193" fontId="38" fillId="7" borderId="12" xfId="89" applyNumberFormat="1" applyFont="1" applyFill="1" applyBorder="1" applyAlignment="1">
      <alignment/>
    </xf>
    <xf numFmtId="193" fontId="36" fillId="17" borderId="12"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17" borderId="12" xfId="230" applyNumberFormat="1" applyFont="1" applyFill="1" applyBorder="1" applyAlignment="1" applyProtection="1" quotePrefix="1">
      <alignment horizontal="center" vertical="center" wrapText="1"/>
      <protection locked="0"/>
    </xf>
    <xf numFmtId="49" fontId="36" fillId="17" borderId="12" xfId="230" applyNumberFormat="1" applyFont="1" applyFill="1" applyBorder="1" applyAlignment="1" applyProtection="1">
      <alignment horizontal="center" vertical="center" wrapText="1"/>
      <protection locked="0"/>
    </xf>
    <xf numFmtId="0" fontId="43" fillId="22" borderId="12" xfId="230" applyFont="1" applyFill="1" applyBorder="1" applyProtection="1">
      <alignment/>
      <protection locked="0"/>
    </xf>
    <xf numFmtId="167" fontId="0" fillId="4" borderId="12" xfId="230" applyNumberFormat="1" applyFont="1" applyFill="1" applyBorder="1" applyAlignment="1" applyProtection="1">
      <alignment horizontal="center"/>
      <protection locked="0"/>
    </xf>
    <xf numFmtId="167" fontId="0" fillId="4" borderId="12" xfId="230" applyNumberFormat="1" applyFont="1" applyFill="1" applyBorder="1" applyAlignment="1" applyProtection="1">
      <alignment horizontal="left" indent="1"/>
      <protection locked="0"/>
    </xf>
    <xf numFmtId="167" fontId="0" fillId="4" borderId="28" xfId="230" applyNumberFormat="1" applyFont="1" applyFill="1" applyBorder="1" applyAlignment="1" applyProtection="1">
      <alignment horizontal="center"/>
      <protection locked="0"/>
    </xf>
    <xf numFmtId="168" fontId="36" fillId="17" borderId="12" xfId="230" applyNumberFormat="1" applyFont="1" applyFill="1" applyBorder="1" applyAlignment="1" applyProtection="1" quotePrefix="1">
      <alignment horizontal="center" vertical="center" wrapText="1"/>
      <protection/>
    </xf>
    <xf numFmtId="168" fontId="44" fillId="17" borderId="12" xfId="230" applyNumberFormat="1" applyFont="1" applyFill="1" applyBorder="1" applyAlignment="1" applyProtection="1" quotePrefix="1">
      <alignment horizontal="left" vertical="center" wrapText="1"/>
      <protection/>
    </xf>
    <xf numFmtId="168" fontId="71" fillId="17" borderId="12" xfId="230" applyNumberFormat="1" applyFont="1" applyFill="1" applyBorder="1" applyAlignment="1" applyProtection="1" quotePrefix="1">
      <alignment horizontal="left" vertical="center" wrapText="1" indent="1"/>
      <protection/>
    </xf>
    <xf numFmtId="168" fontId="72" fillId="17" borderId="12" xfId="230" applyNumberFormat="1" applyFont="1" applyFill="1" applyBorder="1" applyAlignment="1" applyProtection="1" quotePrefix="1">
      <alignment horizontal="left" vertical="center" wrapText="1"/>
      <protection/>
    </xf>
    <xf numFmtId="49" fontId="71" fillId="17" borderId="12" xfId="230" applyNumberFormat="1" applyFont="1" applyFill="1" applyBorder="1" applyAlignment="1" applyProtection="1">
      <alignment horizontal="left" indent="1"/>
      <protection/>
    </xf>
    <xf numFmtId="49" fontId="71" fillId="17" borderId="12" xfId="234" applyNumberFormat="1" applyFont="1" applyFill="1" applyBorder="1" applyAlignment="1" applyProtection="1">
      <alignment horizontal="left" vertical="center" wrapText="1" indent="1"/>
      <protection/>
    </xf>
    <xf numFmtId="49" fontId="36" fillId="17" borderId="12"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3" fillId="5" borderId="0" xfId="228" applyFont="1" applyProtection="1">
      <alignment/>
      <protection locked="0"/>
    </xf>
    <xf numFmtId="0" fontId="42" fillId="22" borderId="0" xfId="230" applyFont="1" applyFill="1" applyProtection="1">
      <alignment/>
      <protection locked="0"/>
    </xf>
    <xf numFmtId="0" fontId="43" fillId="22" borderId="0" xfId="230" applyFont="1" applyFill="1" applyProtection="1">
      <alignment/>
      <protection locked="0"/>
    </xf>
    <xf numFmtId="14" fontId="42" fillId="22" borderId="0" xfId="230" applyNumberFormat="1" applyFont="1" applyFill="1" applyProtection="1">
      <alignment/>
      <protection locked="0"/>
    </xf>
    <xf numFmtId="14" fontId="42" fillId="22"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17" borderId="12" xfId="230" applyNumberFormat="1" applyFont="1" applyFill="1" applyBorder="1" applyAlignment="1" applyProtection="1" quotePrefix="1">
      <alignment vertical="center" wrapText="1"/>
      <protection locked="0"/>
    </xf>
    <xf numFmtId="0" fontId="0" fillId="4" borderId="28" xfId="230" applyNumberFormat="1" applyFont="1" applyFill="1" applyBorder="1" applyAlignment="1" applyProtection="1">
      <alignment horizontal="center"/>
      <protection locked="0"/>
    </xf>
    <xf numFmtId="2" fontId="0" fillId="4" borderId="28" xfId="230" applyNumberFormat="1" applyFont="1" applyFill="1" applyBorder="1" applyAlignment="1" applyProtection="1">
      <alignment horizontal="center"/>
      <protection locked="0"/>
    </xf>
    <xf numFmtId="167" fontId="10" fillId="17" borderId="12" xfId="230" applyNumberFormat="1" applyFont="1" applyFill="1" applyBorder="1" applyAlignment="1" applyProtection="1">
      <alignment horizontal="left"/>
      <protection locked="0"/>
    </xf>
    <xf numFmtId="43" fontId="0" fillId="4" borderId="12" xfId="89" applyFont="1" applyFill="1" applyBorder="1" applyAlignment="1" applyProtection="1">
      <alignment horizontal="right"/>
      <protection locked="0"/>
    </xf>
    <xf numFmtId="164" fontId="0" fillId="7" borderId="12" xfId="89" applyNumberFormat="1" applyFont="1" applyFill="1" applyBorder="1" applyAlignment="1" applyProtection="1">
      <alignment horizontal="right"/>
      <protection locked="0"/>
    </xf>
    <xf numFmtId="164" fontId="0" fillId="4" borderId="12" xfId="89" applyNumberFormat="1" applyFont="1" applyFill="1" applyBorder="1" applyAlignment="1" applyProtection="1">
      <alignment horizontal="right"/>
      <protection locked="0"/>
    </xf>
    <xf numFmtId="167" fontId="0" fillId="17" borderId="12" xfId="230" applyNumberFormat="1" applyFont="1" applyFill="1" applyBorder="1" applyAlignment="1" applyProtection="1">
      <alignment horizontal="left"/>
      <protection locked="0"/>
    </xf>
    <xf numFmtId="164" fontId="2" fillId="7" borderId="12" xfId="89" applyNumberFormat="1" applyFont="1" applyFill="1" applyBorder="1" applyAlignment="1" applyProtection="1">
      <alignment horizontal="right"/>
      <protection locked="0"/>
    </xf>
    <xf numFmtId="164" fontId="10" fillId="17" borderId="12" xfId="89" applyNumberFormat="1" applyFont="1" applyFill="1" applyBorder="1" applyAlignment="1" applyProtection="1">
      <alignment horizontal="center"/>
      <protection locked="0"/>
    </xf>
    <xf numFmtId="2" fontId="36" fillId="17" borderId="12" xfId="230" applyNumberFormat="1" applyFont="1" applyFill="1" applyBorder="1" applyAlignment="1" applyProtection="1">
      <alignment horizontal="center" vertical="center" wrapText="1"/>
      <protection/>
    </xf>
    <xf numFmtId="167" fontId="10" fillId="17" borderId="12" xfId="230" applyNumberFormat="1" applyFont="1" applyFill="1" applyBorder="1" applyAlignment="1" applyProtection="1">
      <alignment horizontal="left"/>
      <protection/>
    </xf>
    <xf numFmtId="0" fontId="10" fillId="17" borderId="12" xfId="230" applyFont="1" applyFill="1" applyBorder="1" applyProtection="1">
      <alignment/>
      <protection/>
    </xf>
    <xf numFmtId="2" fontId="10" fillId="17" borderId="12" xfId="89" applyNumberFormat="1" applyFont="1" applyFill="1" applyBorder="1" applyAlignment="1" applyProtection="1">
      <alignment horizontal="center"/>
      <protection/>
    </xf>
    <xf numFmtId="0" fontId="36" fillId="17" borderId="12" xfId="230" applyFont="1" applyFill="1" applyBorder="1" applyProtection="1">
      <alignment/>
      <protection/>
    </xf>
    <xf numFmtId="49" fontId="71" fillId="17" borderId="12" xfId="230" applyNumberFormat="1" applyFont="1" applyFill="1" applyBorder="1" applyProtection="1">
      <alignment/>
      <protection/>
    </xf>
    <xf numFmtId="49" fontId="71" fillId="17" borderId="12" xfId="230" applyNumberFormat="1" applyFont="1" applyFill="1" applyBorder="1" applyAlignment="1" applyProtection="1">
      <alignment horizontal="left"/>
      <protection/>
    </xf>
    <xf numFmtId="49" fontId="10" fillId="17" borderId="12" xfId="230" applyNumberFormat="1" applyFont="1" applyFill="1" applyBorder="1" applyProtection="1">
      <alignment/>
      <protection/>
    </xf>
    <xf numFmtId="49" fontId="10" fillId="23" borderId="12" xfId="230" applyNumberFormat="1" applyFont="1" applyFill="1" applyBorder="1" applyProtection="1">
      <alignment/>
      <protection/>
    </xf>
    <xf numFmtId="49" fontId="36"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wrapText="1"/>
      <protection/>
    </xf>
    <xf numFmtId="164" fontId="0" fillId="7" borderId="12" xfId="89" applyNumberFormat="1" applyFont="1" applyFill="1" applyBorder="1" applyAlignment="1" applyProtection="1">
      <alignment horizontal="right"/>
      <protection/>
    </xf>
    <xf numFmtId="164" fontId="2" fillId="7" borderId="12" xfId="89" applyNumberFormat="1" applyFont="1" applyFill="1" applyBorder="1" applyAlignment="1" applyProtection="1">
      <alignment horizontal="right"/>
      <protection/>
    </xf>
    <xf numFmtId="164" fontId="10" fillId="17" borderId="12" xfId="89" applyNumberFormat="1" applyFont="1" applyFill="1" applyBorder="1" applyAlignment="1" applyProtection="1">
      <alignment horizontal="center"/>
      <protection/>
    </xf>
    <xf numFmtId="49" fontId="71" fillId="17" borderId="12" xfId="234" applyNumberFormat="1" applyFont="1" applyFill="1" applyBorder="1" applyAlignment="1" applyProtection="1">
      <alignment horizontal="left" vertical="center" wrapText="1"/>
      <protection/>
    </xf>
    <xf numFmtId="49" fontId="71" fillId="23" borderId="12" xfId="230" applyNumberFormat="1" applyFont="1" applyFill="1" applyBorder="1" applyProtection="1">
      <alignment/>
      <protection/>
    </xf>
    <xf numFmtId="0" fontId="73" fillId="17" borderId="12" xfId="230" applyFont="1" applyFill="1" applyBorder="1" applyProtection="1">
      <alignment/>
      <protection/>
    </xf>
    <xf numFmtId="0" fontId="35" fillId="5" borderId="0" xfId="229" applyFont="1" applyFill="1" applyBorder="1" applyAlignment="1" applyProtection="1">
      <alignment/>
      <protection locked="0"/>
    </xf>
    <xf numFmtId="167" fontId="0" fillId="4" borderId="28" xfId="230" applyNumberFormat="1" applyFont="1" applyFill="1" applyBorder="1" applyAlignment="1" applyProtection="1">
      <alignment horizontal="right"/>
      <protection locked="0"/>
    </xf>
    <xf numFmtId="164" fontId="0" fillId="4" borderId="28" xfId="230" applyNumberFormat="1" applyFont="1" applyFill="1" applyBorder="1" applyAlignment="1" applyProtection="1">
      <alignment horizontal="right"/>
      <protection locked="0"/>
    </xf>
    <xf numFmtId="49" fontId="36" fillId="17" borderId="24"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horizontal="right" vertical="center" wrapText="1"/>
      <protection/>
    </xf>
    <xf numFmtId="49" fontId="36" fillId="17" borderId="12" xfId="233" applyNumberFormat="1" applyFont="1" applyFill="1" applyBorder="1" applyAlignment="1" applyProtection="1">
      <alignment horizontal="center" vertical="center" wrapText="1"/>
      <protection locked="0"/>
    </xf>
    <xf numFmtId="49" fontId="36" fillId="17" borderId="12" xfId="233" applyNumberFormat="1" applyFont="1" applyFill="1" applyBorder="1" applyAlignment="1" applyProtection="1">
      <alignment horizontal="center"/>
      <protection locked="0"/>
    </xf>
    <xf numFmtId="0" fontId="0" fillId="4" borderId="12" xfId="233" applyNumberFormat="1" applyFont="1" applyFill="1" applyBorder="1" applyProtection="1">
      <alignment/>
      <protection locked="0"/>
    </xf>
    <xf numFmtId="164" fontId="0" fillId="4" borderId="12" xfId="233" applyNumberFormat="1" applyFont="1" applyFill="1" applyBorder="1" applyAlignment="1" applyProtection="1">
      <alignment horizontal="right"/>
      <protection locked="0"/>
    </xf>
    <xf numFmtId="10" fontId="0" fillId="4" borderId="12" xfId="233" applyNumberFormat="1" applyFont="1" applyFill="1" applyBorder="1" applyAlignment="1" applyProtection="1">
      <alignment horizontal="right"/>
      <protection locked="0"/>
    </xf>
    <xf numFmtId="0" fontId="36" fillId="7" borderId="13" xfId="233" applyFont="1" applyFill="1" applyBorder="1" applyAlignment="1" applyProtection="1">
      <alignment horizontal="right"/>
      <protection locked="0"/>
    </xf>
    <xf numFmtId="49" fontId="36" fillId="17" borderId="12" xfId="233" applyNumberFormat="1" applyFont="1" applyFill="1" applyBorder="1" applyAlignment="1" applyProtection="1">
      <alignment horizontal="center" vertical="center" wrapText="1"/>
      <protection/>
    </xf>
    <xf numFmtId="164" fontId="36" fillId="17" borderId="12" xfId="233" applyNumberFormat="1" applyFont="1" applyFill="1" applyBorder="1" applyAlignment="1" applyProtection="1">
      <alignment horizontal="right" vertical="center" wrapText="1"/>
      <protection/>
    </xf>
    <xf numFmtId="49" fontId="36" fillId="17" borderId="12" xfId="233" applyNumberFormat="1" applyFont="1" applyFill="1" applyBorder="1" applyAlignment="1" applyProtection="1">
      <alignment horizontal="center"/>
      <protection/>
    </xf>
    <xf numFmtId="167" fontId="10" fillId="17" borderId="29" xfId="89" applyNumberFormat="1" applyFont="1" applyFill="1" applyBorder="1" applyAlignment="1" applyProtection="1">
      <alignment horizontal="right" vertical="center"/>
      <protection/>
    </xf>
    <xf numFmtId="10" fontId="2" fillId="7" borderId="12"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17" borderId="29" xfId="233" applyNumberFormat="1" applyFont="1" applyFill="1" applyBorder="1" applyAlignment="1" applyProtection="1">
      <alignment horizontal="center"/>
      <protection locked="0"/>
    </xf>
    <xf numFmtId="164" fontId="0" fillId="4" borderId="12" xfId="233" applyNumberFormat="1" applyFont="1" applyFill="1" applyBorder="1" applyAlignment="1" applyProtection="1">
      <alignment/>
      <protection locked="0"/>
    </xf>
    <xf numFmtId="10" fontId="0" fillId="4" borderId="12" xfId="233" applyNumberFormat="1" applyFont="1" applyFill="1" applyBorder="1" applyAlignment="1" applyProtection="1">
      <alignment/>
      <protection locked="0"/>
    </xf>
    <xf numFmtId="10" fontId="0" fillId="7" borderId="12" xfId="89" applyNumberFormat="1" applyFont="1" applyFill="1" applyBorder="1" applyAlignment="1" applyProtection="1">
      <alignment/>
      <protection/>
    </xf>
    <xf numFmtId="164" fontId="0" fillId="7" borderId="12" xfId="89" applyNumberFormat="1" applyFont="1" applyFill="1" applyBorder="1" applyAlignment="1" applyProtection="1">
      <alignment/>
      <protection/>
    </xf>
    <xf numFmtId="164" fontId="0" fillId="25" borderId="12" xfId="233" applyNumberFormat="1" applyFont="1" applyFill="1" applyBorder="1" applyAlignment="1" applyProtection="1">
      <alignment/>
      <protection/>
    </xf>
    <xf numFmtId="10" fontId="0" fillId="25" borderId="12" xfId="233" applyNumberFormat="1" applyFont="1" applyFill="1" applyBorder="1" applyAlignment="1" applyProtection="1">
      <alignment/>
      <protection/>
    </xf>
    <xf numFmtId="49" fontId="10" fillId="17" borderId="12" xfId="230" applyNumberFormat="1" applyFont="1" applyFill="1" applyBorder="1" applyAlignment="1" applyProtection="1">
      <alignment wrapText="1"/>
      <protection/>
    </xf>
    <xf numFmtId="49" fontId="36" fillId="17" borderId="12" xfId="233" applyNumberFormat="1" applyFont="1" applyFill="1" applyBorder="1" applyAlignment="1" applyProtection="1">
      <alignment horizontal="right" vertical="center" wrapText="1"/>
      <protection/>
    </xf>
    <xf numFmtId="49" fontId="36" fillId="17" borderId="29" xfId="233" applyNumberFormat="1" applyFont="1" applyFill="1" applyBorder="1" applyAlignment="1" applyProtection="1">
      <alignment horizontal="center"/>
      <protection/>
    </xf>
    <xf numFmtId="0" fontId="69" fillId="5" borderId="0" xfId="230" applyFont="1" applyProtection="1">
      <alignment/>
      <protection locked="0"/>
    </xf>
    <xf numFmtId="0" fontId="0" fillId="19" borderId="0" xfId="230" applyFont="1" applyFill="1" applyProtection="1">
      <alignment/>
      <protection locked="0"/>
    </xf>
    <xf numFmtId="0" fontId="0" fillId="19" borderId="0" xfId="232" applyFont="1" applyFill="1" applyBorder="1" applyAlignment="1" applyProtection="1">
      <alignment vertical="center"/>
      <protection locked="0"/>
    </xf>
    <xf numFmtId="2" fontId="36" fillId="17" borderId="12" xfId="231" applyNumberFormat="1" applyFont="1" applyFill="1" applyBorder="1" applyAlignment="1" applyProtection="1">
      <alignment horizontal="center" vertical="center" wrapText="1"/>
      <protection locked="0"/>
    </xf>
    <xf numFmtId="167" fontId="5" fillId="17" borderId="12" xfId="231" applyNumberFormat="1" applyFont="1" applyFill="1" applyBorder="1" applyAlignment="1" applyProtection="1">
      <alignment horizontal="left"/>
      <protection locked="0"/>
    </xf>
    <xf numFmtId="2" fontId="36" fillId="17" borderId="0" xfId="231" applyNumberFormat="1" applyFont="1" applyFill="1" applyBorder="1" applyAlignment="1" applyProtection="1">
      <alignment horizontal="center" vertical="center" wrapText="1"/>
      <protection locked="0"/>
    </xf>
    <xf numFmtId="0" fontId="10" fillId="17" borderId="12" xfId="231" applyNumberFormat="1" applyFont="1" applyFill="1" applyBorder="1" applyAlignment="1" applyProtection="1">
      <alignment horizontal="left"/>
      <protection locked="0"/>
    </xf>
    <xf numFmtId="0" fontId="0" fillId="17" borderId="12" xfId="231" applyNumberFormat="1" applyFont="1" applyFill="1" applyBorder="1" applyAlignment="1" applyProtection="1">
      <alignment horizontal="left"/>
      <protection locked="0"/>
    </xf>
    <xf numFmtId="164" fontId="0" fillId="17"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horizontal="left" indent="1"/>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17" borderId="12" xfId="231" applyNumberFormat="1" applyFont="1" applyFill="1" applyBorder="1" applyAlignment="1" applyProtection="1" quotePrefix="1">
      <alignment horizontal="center" vertical="center" wrapText="1"/>
      <protection/>
    </xf>
    <xf numFmtId="2" fontId="36" fillId="17" borderId="25" xfId="231" applyNumberFormat="1" applyFont="1" applyFill="1" applyBorder="1" applyAlignment="1" applyProtection="1">
      <alignment horizontal="center" vertical="center" wrapText="1"/>
      <protection/>
    </xf>
    <xf numFmtId="2" fontId="73" fillId="17" borderId="25" xfId="231" applyNumberFormat="1" applyFont="1" applyFill="1" applyBorder="1" applyAlignment="1" applyProtection="1">
      <alignment horizontal="left" vertical="center" wrapText="1"/>
      <protection/>
    </xf>
    <xf numFmtId="2" fontId="36" fillId="17" borderId="12" xfId="231" applyNumberFormat="1" applyFont="1" applyFill="1" applyBorder="1" applyAlignment="1" applyProtection="1">
      <alignment horizontal="center" vertical="center" wrapText="1"/>
      <protection/>
    </xf>
    <xf numFmtId="41" fontId="4" fillId="17" borderId="12" xfId="231" applyNumberFormat="1" applyFont="1" applyFill="1" applyBorder="1" applyProtection="1">
      <alignment/>
      <protection/>
    </xf>
    <xf numFmtId="41" fontId="10" fillId="17" borderId="13" xfId="231" applyNumberFormat="1" applyFont="1" applyFill="1" applyBorder="1" applyAlignment="1" applyProtection="1">
      <alignment horizontal="left" indent="1"/>
      <protection/>
    </xf>
    <xf numFmtId="41" fontId="10" fillId="23" borderId="12" xfId="231" applyNumberFormat="1" applyFont="1" applyFill="1" applyBorder="1" applyProtection="1">
      <alignment/>
      <protection/>
    </xf>
    <xf numFmtId="41" fontId="4" fillId="17" borderId="13" xfId="231" applyNumberFormat="1" applyFont="1" applyFill="1" applyBorder="1" applyAlignment="1" applyProtection="1">
      <alignment/>
      <protection/>
    </xf>
    <xf numFmtId="41" fontId="73" fillId="23" borderId="12" xfId="231" applyNumberFormat="1" applyFont="1" applyFill="1" applyBorder="1" applyAlignment="1" applyProtection="1">
      <alignment horizontal="left"/>
      <protection/>
    </xf>
    <xf numFmtId="41" fontId="36" fillId="23" borderId="12" xfId="231" applyNumberFormat="1" applyFont="1" applyFill="1" applyBorder="1" applyProtection="1">
      <alignment/>
      <protection/>
    </xf>
    <xf numFmtId="164" fontId="38" fillId="7" borderId="12" xfId="89" applyNumberFormat="1" applyFont="1" applyFill="1" applyBorder="1" applyAlignment="1" applyProtection="1">
      <alignment/>
      <protection/>
    </xf>
    <xf numFmtId="164" fontId="0" fillId="17" borderId="12" xfId="89" applyNumberFormat="1" applyFont="1" applyFill="1" applyBorder="1" applyAlignment="1" applyProtection="1">
      <alignment/>
      <protection/>
    </xf>
    <xf numFmtId="164" fontId="38" fillId="7" borderId="12" xfId="89" applyNumberFormat="1" applyFont="1" applyFill="1" applyBorder="1" applyAlignment="1" applyProtection="1">
      <alignment horizontal="left" indent="1"/>
      <protection/>
    </xf>
    <xf numFmtId="164" fontId="37" fillId="7" borderId="12" xfId="89" applyNumberFormat="1" applyFont="1" applyFill="1" applyBorder="1" applyAlignment="1" applyProtection="1">
      <alignment/>
      <protection/>
    </xf>
    <xf numFmtId="49" fontId="10" fillId="17" borderId="29" xfId="233" applyNumberFormat="1" applyFont="1" applyFill="1" applyBorder="1" applyAlignment="1" applyProtection="1">
      <alignment horizontal="center"/>
      <protection locked="0"/>
    </xf>
    <xf numFmtId="2" fontId="10" fillId="17" borderId="12" xfId="89" applyNumberFormat="1" applyFont="1" applyFill="1" applyBorder="1" applyAlignment="1" applyProtection="1">
      <alignment horizontal="center" wrapText="1"/>
      <protection locked="0"/>
    </xf>
    <xf numFmtId="171" fontId="0" fillId="4" borderId="12" xfId="233" applyNumberFormat="1" applyFont="1" applyFill="1" applyBorder="1" applyProtection="1">
      <alignment/>
      <protection locked="0"/>
    </xf>
    <xf numFmtId="14" fontId="0" fillId="4" borderId="12" xfId="233" applyNumberFormat="1" applyFont="1" applyFill="1" applyBorder="1" applyProtection="1">
      <alignment/>
      <protection locked="0"/>
    </xf>
    <xf numFmtId="171" fontId="0" fillId="26" borderId="12" xfId="233" applyNumberFormat="1" applyFont="1" applyFill="1" applyBorder="1" applyProtection="1">
      <alignment/>
      <protection locked="0"/>
    </xf>
    <xf numFmtId="171" fontId="0" fillId="26" borderId="12" xfId="233" applyNumberFormat="1" applyFont="1" applyFill="1" applyBorder="1" applyAlignment="1" applyProtection="1">
      <alignment horizontal="right" wrapText="1"/>
      <protection locked="0"/>
    </xf>
    <xf numFmtId="0" fontId="0" fillId="5" borderId="0" xfId="233" applyFont="1" applyProtection="1">
      <alignment/>
      <protection locked="0"/>
    </xf>
    <xf numFmtId="164" fontId="36" fillId="17" borderId="12" xfId="233" applyNumberFormat="1" applyFont="1" applyFill="1" applyBorder="1" applyAlignment="1" applyProtection="1">
      <alignment horizontal="center" vertical="center" wrapText="1"/>
      <protection/>
    </xf>
    <xf numFmtId="171" fontId="0" fillId="22" borderId="12" xfId="233" applyNumberFormat="1" applyFont="1" applyFill="1" applyBorder="1" applyProtection="1">
      <alignment/>
      <protection/>
    </xf>
    <xf numFmtId="14" fontId="42" fillId="22" borderId="0" xfId="230" applyNumberFormat="1" applyFont="1" applyFill="1" applyAlignment="1" applyProtection="1">
      <alignment vertical="center"/>
      <protection locked="0"/>
    </xf>
    <xf numFmtId="14" fontId="42" fillId="22" borderId="0" xfId="230" applyNumberFormat="1" applyFont="1" applyFill="1" applyAlignment="1" applyProtection="1">
      <alignment horizontal="left" vertical="center"/>
      <protection locked="0"/>
    </xf>
    <xf numFmtId="167" fontId="0" fillId="4" borderId="12" xfId="230" applyNumberFormat="1" applyFont="1" applyFill="1" applyBorder="1" applyAlignment="1" applyProtection="1">
      <alignment horizontal="right"/>
      <protection locked="0"/>
    </xf>
    <xf numFmtId="191" fontId="0" fillId="4" borderId="28"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69" fillId="0" borderId="0" xfId="0" applyFont="1" applyAlignment="1" applyProtection="1">
      <alignment/>
      <protection locked="0"/>
    </xf>
    <xf numFmtId="0" fontId="3" fillId="0" borderId="0" xfId="0" applyFont="1" applyAlignment="1" applyProtection="1">
      <alignment/>
      <protection locked="0"/>
    </xf>
    <xf numFmtId="167" fontId="5" fillId="17" borderId="12" xfId="235" applyNumberFormat="1" applyFont="1" applyFill="1" applyBorder="1" applyAlignment="1" applyProtection="1">
      <alignment horizontal="left"/>
      <protection locked="0"/>
    </xf>
    <xf numFmtId="167" fontId="10" fillId="17" borderId="29" xfId="89" applyNumberFormat="1" applyFont="1" applyFill="1" applyBorder="1" applyAlignment="1" applyProtection="1">
      <alignment horizontal="center" vertical="center"/>
      <protection locked="0"/>
    </xf>
    <xf numFmtId="167" fontId="0" fillId="4" borderId="12" xfId="235" applyNumberFormat="1" applyFont="1" applyFill="1" applyBorder="1" applyAlignment="1" applyProtection="1">
      <alignment horizontal="right"/>
      <protection locked="0"/>
    </xf>
    <xf numFmtId="191" fontId="0" fillId="4" borderId="12" xfId="235" applyNumberFormat="1" applyFont="1" applyFill="1" applyBorder="1" applyAlignment="1" applyProtection="1">
      <alignment horizontal="right"/>
      <protection locked="0"/>
    </xf>
    <xf numFmtId="1" fontId="0" fillId="4" borderId="12" xfId="235" applyNumberFormat="1" applyFont="1" applyFill="1" applyBorder="1" applyAlignment="1" applyProtection="1">
      <alignment horizontal="right"/>
      <protection locked="0"/>
    </xf>
    <xf numFmtId="164" fontId="0" fillId="4" borderId="12" xfId="235" applyNumberFormat="1" applyFont="1" applyFill="1" applyBorder="1" applyAlignment="1" applyProtection="1">
      <alignment horizontal="right"/>
      <protection locked="0"/>
    </xf>
    <xf numFmtId="164" fontId="0" fillId="22" borderId="12" xfId="89" applyNumberFormat="1" applyFont="1" applyFill="1" applyBorder="1" applyAlignment="1" applyProtection="1">
      <alignment horizontal="right"/>
      <protection locked="0"/>
    </xf>
    <xf numFmtId="167" fontId="0" fillId="7" borderId="12" xfId="235" applyNumberFormat="1" applyFont="1" applyFill="1" applyBorder="1" applyAlignment="1" applyProtection="1">
      <alignment horizontal="right"/>
      <protection locked="0"/>
    </xf>
    <xf numFmtId="168" fontId="10" fillId="23" borderId="0" xfId="0" applyNumberFormat="1" applyFont="1" applyFill="1" applyBorder="1" applyAlignment="1" applyProtection="1">
      <alignment horizontal="left" vertical="center" wrapText="1"/>
      <protection locked="0"/>
    </xf>
    <xf numFmtId="164" fontId="0" fillId="26" borderId="12" xfId="235" applyNumberFormat="1" applyFont="1" applyFill="1" applyBorder="1" applyAlignment="1" applyProtection="1">
      <alignment horizontal="right"/>
      <protection locked="0"/>
    </xf>
    <xf numFmtId="168" fontId="36" fillId="17" borderId="12"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center" vertical="center" wrapText="1"/>
      <protection/>
    </xf>
    <xf numFmtId="49" fontId="73" fillId="17" borderId="12" xfId="235" applyNumberFormat="1" applyFont="1" applyFill="1" applyBorder="1" applyAlignment="1" applyProtection="1">
      <alignment horizontal="center" vertical="center" wrapText="1"/>
      <protection/>
    </xf>
    <xf numFmtId="167" fontId="5" fillId="17" borderId="12" xfId="235" applyNumberFormat="1" applyFont="1" applyFill="1" applyBorder="1" applyAlignment="1" applyProtection="1">
      <alignment horizontal="left"/>
      <protection/>
    </xf>
    <xf numFmtId="167" fontId="10" fillId="17" borderId="29" xfId="89" applyNumberFormat="1" applyFont="1" applyFill="1" applyBorder="1" applyAlignment="1" applyProtection="1">
      <alignment horizontal="center" vertical="center"/>
      <protection/>
    </xf>
    <xf numFmtId="167" fontId="71" fillId="17" borderId="29" xfId="89" applyNumberFormat="1" applyFont="1" applyFill="1" applyBorder="1" applyAlignment="1" applyProtection="1">
      <alignment horizontal="center" vertical="center"/>
      <protection/>
    </xf>
    <xf numFmtId="164" fontId="0" fillId="22" borderId="12" xfId="89" applyNumberFormat="1" applyFont="1" applyFill="1" applyBorder="1" applyAlignment="1" applyProtection="1">
      <alignment horizontal="right"/>
      <protection/>
    </xf>
    <xf numFmtId="168" fontId="10" fillId="23" borderId="0" xfId="0" applyNumberFormat="1" applyFont="1" applyFill="1" applyBorder="1" applyAlignment="1" applyProtection="1">
      <alignment horizontal="left" vertical="center" wrapText="1"/>
      <protection/>
    </xf>
    <xf numFmtId="191" fontId="2" fillId="7" borderId="12" xfId="235" applyNumberFormat="1" applyFont="1" applyFill="1" applyBorder="1" applyAlignment="1" applyProtection="1">
      <alignment horizontal="right"/>
      <protection/>
    </xf>
    <xf numFmtId="167" fontId="2" fillId="7" borderId="12" xfId="235" applyNumberFormat="1" applyFont="1" applyFill="1" applyBorder="1" applyAlignment="1" applyProtection="1">
      <alignment horizontal="right"/>
      <protection/>
    </xf>
    <xf numFmtId="43" fontId="2" fillId="7" borderId="12"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17" borderId="0" xfId="235" applyNumberFormat="1" applyFont="1" applyFill="1" applyBorder="1" applyAlignment="1" applyProtection="1">
      <alignment horizontal="center" vertical="center" wrapText="1"/>
      <protection locked="0"/>
    </xf>
    <xf numFmtId="167" fontId="71" fillId="17" borderId="12" xfId="235" applyNumberFormat="1" applyFont="1" applyFill="1" applyBorder="1" applyAlignment="1" applyProtection="1">
      <alignment horizontal="left"/>
      <protection locked="0"/>
    </xf>
    <xf numFmtId="167" fontId="0" fillId="4" borderId="12"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2" xfId="89" applyNumberFormat="1" applyFont="1" applyFill="1" applyBorder="1" applyAlignment="1" applyProtection="1">
      <alignment horizontal="right"/>
      <protection locked="0"/>
    </xf>
    <xf numFmtId="0" fontId="74" fillId="0" borderId="0" xfId="0" applyFont="1" applyAlignment="1" applyProtection="1">
      <alignment vertical="center"/>
      <protection locked="0"/>
    </xf>
    <xf numFmtId="14" fontId="0" fillId="4" borderId="28" xfId="230" applyNumberFormat="1" applyFont="1" applyFill="1" applyBorder="1" applyAlignment="1" applyProtection="1">
      <alignment horizontal="center"/>
      <protection locked="0"/>
    </xf>
    <xf numFmtId="164" fontId="0" fillId="4" borderId="28" xfId="230" applyNumberFormat="1" applyFont="1" applyFill="1" applyBorder="1" applyAlignment="1" applyProtection="1">
      <alignment horizontal="center"/>
      <protection locked="0"/>
    </xf>
    <xf numFmtId="49" fontId="36" fillId="17" borderId="30"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left" vertical="center" wrapText="1"/>
      <protection/>
    </xf>
    <xf numFmtId="168" fontId="10" fillId="17" borderId="12" xfId="0" applyNumberFormat="1" applyFont="1" applyFill="1" applyBorder="1" applyAlignment="1" applyProtection="1">
      <alignment horizontal="left" vertical="center" wrapText="1"/>
      <protection/>
    </xf>
    <xf numFmtId="49" fontId="10" fillId="17" borderId="12" xfId="235" applyNumberFormat="1" applyFont="1" applyFill="1" applyBorder="1" applyAlignment="1" applyProtection="1">
      <alignment horizontal="left" vertical="center" wrapText="1"/>
      <protection/>
    </xf>
    <xf numFmtId="168" fontId="45" fillId="23" borderId="0" xfId="0" applyNumberFormat="1" applyFont="1" applyFill="1" applyBorder="1" applyAlignment="1" applyProtection="1">
      <alignment horizontal="left" vertical="center" wrapText="1"/>
      <protection/>
    </xf>
    <xf numFmtId="49" fontId="71" fillId="17" borderId="12" xfId="235" applyNumberFormat="1" applyFont="1" applyFill="1" applyBorder="1" applyAlignment="1" applyProtection="1">
      <alignment horizontal="left" vertical="center" wrapText="1"/>
      <protection/>
    </xf>
    <xf numFmtId="2" fontId="71" fillId="17" borderId="29" xfId="89" applyNumberFormat="1" applyFont="1" applyFill="1" applyBorder="1" applyAlignment="1" applyProtection="1">
      <alignment horizontal="center" vertical="center"/>
      <protection/>
    </xf>
    <xf numFmtId="1" fontId="10" fillId="17" borderId="29" xfId="89" applyNumberFormat="1" applyFont="1" applyFill="1" applyBorder="1" applyAlignment="1" applyProtection="1">
      <alignment horizontal="center" vertical="center"/>
      <protection/>
    </xf>
    <xf numFmtId="164" fontId="0" fillId="4" borderId="12" xfId="233" applyNumberFormat="1" applyFont="1" applyFill="1" applyBorder="1" applyProtection="1">
      <alignment/>
      <protection locked="0"/>
    </xf>
    <xf numFmtId="49" fontId="73" fillId="17" borderId="12" xfId="233" applyNumberFormat="1" applyFont="1" applyFill="1" applyBorder="1" applyAlignment="1" applyProtection="1">
      <alignment horizontal="center" vertical="center" wrapText="1"/>
      <protection locked="0"/>
    </xf>
    <xf numFmtId="49" fontId="73" fillId="17" borderId="30"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17" borderId="13" xfId="233" applyNumberFormat="1" applyFont="1" applyFill="1" applyBorder="1" applyAlignment="1" applyProtection="1">
      <alignment horizontal="center" vertical="center" wrapText="1"/>
      <protection locked="0"/>
    </xf>
    <xf numFmtId="49" fontId="0" fillId="4" borderId="12" xfId="89" applyNumberFormat="1" applyFont="1" applyFill="1" applyBorder="1" applyAlignment="1" applyProtection="1">
      <alignment horizontal="right"/>
      <protection locked="0"/>
    </xf>
    <xf numFmtId="164" fontId="36" fillId="17" borderId="12" xfId="89" applyNumberFormat="1" applyFont="1" applyFill="1" applyBorder="1" applyAlignment="1" applyProtection="1">
      <alignment horizontal="center" vertical="center" wrapText="1"/>
      <protection locked="0"/>
    </xf>
    <xf numFmtId="43" fontId="36" fillId="17" borderId="12" xfId="89" applyFont="1" applyFill="1" applyBorder="1" applyAlignment="1" applyProtection="1">
      <alignment horizontal="center" vertical="center" wrapText="1"/>
      <protection locked="0"/>
    </xf>
    <xf numFmtId="0" fontId="0" fillId="25" borderId="12" xfId="230" applyFont="1" applyFill="1" applyBorder="1" applyProtection="1">
      <alignment/>
      <protection locked="0"/>
    </xf>
    <xf numFmtId="0" fontId="39" fillId="5" borderId="0" xfId="230" applyFont="1" applyProtection="1">
      <alignment/>
      <protection locked="0"/>
    </xf>
    <xf numFmtId="49" fontId="36" fillId="17" borderId="12" xfId="233" applyNumberFormat="1" applyFont="1" applyFill="1" applyBorder="1" applyAlignment="1" applyProtection="1">
      <alignment horizontal="left" vertical="center" wrapText="1"/>
      <protection/>
    </xf>
    <xf numFmtId="49" fontId="10" fillId="17" borderId="12" xfId="233" applyNumberFormat="1" applyFont="1" applyFill="1" applyBorder="1" applyAlignment="1" applyProtection="1">
      <alignment horizontal="left" vertical="center" wrapText="1" indent="1"/>
      <protection/>
    </xf>
    <xf numFmtId="164" fontId="36" fillId="17" borderId="12" xfId="89" applyNumberFormat="1" applyFont="1" applyFill="1" applyBorder="1" applyAlignment="1" applyProtection="1">
      <alignment horizontal="center" vertical="center" wrapText="1"/>
      <protection/>
    </xf>
    <xf numFmtId="49" fontId="36" fillId="17" borderId="12" xfId="233" applyNumberFormat="1" applyFont="1" applyFill="1" applyBorder="1" applyAlignment="1" applyProtection="1">
      <alignment horizontal="left" wrapText="1"/>
      <protection/>
    </xf>
    <xf numFmtId="43" fontId="38" fillId="7" borderId="12" xfId="89" applyNumberFormat="1" applyFont="1" applyFill="1" applyBorder="1" applyAlignment="1" applyProtection="1">
      <alignment/>
      <protection/>
    </xf>
    <xf numFmtId="2" fontId="36" fillId="17" borderId="12" xfId="89" applyNumberFormat="1" applyFont="1" applyFill="1" applyBorder="1" applyAlignment="1" applyProtection="1">
      <alignment horizontal="center" vertical="center" wrapText="1"/>
      <protection/>
    </xf>
    <xf numFmtId="2" fontId="37" fillId="7" borderId="12" xfId="89" applyNumberFormat="1" applyFont="1" applyFill="1" applyBorder="1" applyAlignment="1" applyProtection="1">
      <alignment/>
      <protection/>
    </xf>
    <xf numFmtId="43" fontId="37" fillId="7" borderId="12" xfId="89" applyFont="1" applyFill="1" applyBorder="1" applyAlignment="1" applyProtection="1">
      <alignment/>
      <protection/>
    </xf>
    <xf numFmtId="49" fontId="73" fillId="17" borderId="12"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25" borderId="0" xfId="0" applyNumberFormat="1" applyFont="1" applyFill="1" applyAlignment="1" applyProtection="1">
      <alignment/>
      <protection/>
    </xf>
    <xf numFmtId="0" fontId="40" fillId="27" borderId="0" xfId="0" applyNumberFormat="1" applyFont="1" applyFill="1" applyAlignment="1" applyProtection="1">
      <alignment/>
      <protection/>
    </xf>
    <xf numFmtId="49" fontId="73" fillId="17" borderId="25" xfId="233" applyNumberFormat="1" applyFont="1" applyFill="1" applyBorder="1" applyAlignment="1" applyProtection="1">
      <alignment horizontal="left" vertical="center" wrapText="1"/>
      <protection/>
    </xf>
    <xf numFmtId="10" fontId="2" fillId="7" borderId="12" xfId="243" applyNumberFormat="1" applyFont="1" applyFill="1" applyBorder="1" applyAlignment="1">
      <alignment horizontal="right"/>
    </xf>
    <xf numFmtId="49" fontId="36" fillId="17" borderId="31" xfId="230" applyNumberFormat="1" applyFont="1" applyFill="1" applyBorder="1" applyAlignment="1" applyProtection="1">
      <alignment horizontal="center" vertical="center" wrapText="1"/>
      <protection/>
    </xf>
    <xf numFmtId="14" fontId="0" fillId="4" borderId="12" xfId="233" applyNumberFormat="1" applyFont="1" applyFill="1" applyBorder="1" applyAlignment="1" applyProtection="1">
      <alignment horizontal="center"/>
      <protection locked="0"/>
    </xf>
    <xf numFmtId="14" fontId="0" fillId="26" borderId="12" xfId="233" applyNumberFormat="1" applyFont="1" applyFill="1" applyBorder="1" applyAlignment="1" applyProtection="1">
      <alignment horizontal="center"/>
      <protection locked="0"/>
    </xf>
    <xf numFmtId="0" fontId="0" fillId="4" borderId="31" xfId="231" applyFill="1" applyBorder="1" applyAlignment="1" applyProtection="1">
      <alignment horizontal="left"/>
      <protection locked="0"/>
    </xf>
    <xf numFmtId="0" fontId="10" fillId="17" borderId="0" xfId="231" applyFont="1" applyFill="1" applyAlignment="1">
      <alignment horizontal="right" indent="1"/>
      <protection/>
    </xf>
    <xf numFmtId="0" fontId="0" fillId="17" borderId="0" xfId="231" applyFill="1">
      <alignment/>
      <protection/>
    </xf>
    <xf numFmtId="164" fontId="0" fillId="4" borderId="12" xfId="92" applyNumberFormat="1" applyFont="1" applyFill="1" applyBorder="1" applyAlignment="1" applyProtection="1">
      <alignment horizontal="right"/>
      <protection locked="0"/>
    </xf>
    <xf numFmtId="182" fontId="0" fillId="4" borderId="12" xfId="243" applyNumberFormat="1" applyFont="1" applyFill="1" applyBorder="1" applyAlignment="1" applyProtection="1">
      <alignment/>
      <protection locked="0"/>
    </xf>
    <xf numFmtId="167" fontId="0" fillId="4" borderId="12" xfId="237" applyNumberFormat="1" applyFill="1" applyBorder="1" applyAlignment="1" applyProtection="1">
      <alignment horizontal="right"/>
      <protection locked="0"/>
    </xf>
    <xf numFmtId="183" fontId="0" fillId="4" borderId="12" xfId="114" applyNumberFormat="1" applyFont="1" applyFill="1" applyBorder="1" applyAlignment="1" applyProtection="1">
      <alignment/>
      <protection locked="0"/>
    </xf>
    <xf numFmtId="167" fontId="0" fillId="4" borderId="12" xfId="237" applyNumberFormat="1" applyFill="1" applyBorder="1" applyAlignment="1" applyProtection="1">
      <alignment horizontal="left"/>
      <protection locked="0"/>
    </xf>
    <xf numFmtId="164" fontId="0" fillId="5" borderId="0" xfId="230" applyNumberFormat="1" applyAlignment="1" applyProtection="1">
      <alignment horizontal="left" indent="1"/>
      <protection locked="0"/>
    </xf>
    <xf numFmtId="171" fontId="0" fillId="4" borderId="12" xfId="233" applyNumberFormat="1" applyFill="1" applyBorder="1" applyAlignment="1" applyProtection="1">
      <alignment horizontal="left" vertical="top" wrapText="1"/>
      <protection locked="0"/>
    </xf>
    <xf numFmtId="171" fontId="0" fillId="4" borderId="12" xfId="233" applyNumberFormat="1" applyFont="1" applyFill="1" applyBorder="1" applyAlignment="1" applyProtection="1">
      <alignment horizontal="right" vertical="top" wrapText="1"/>
      <protection locked="0"/>
    </xf>
    <xf numFmtId="171" fontId="0" fillId="26" borderId="12" xfId="233" applyNumberFormat="1" applyFont="1" applyFill="1" applyBorder="1" applyAlignment="1" applyProtection="1">
      <alignment horizontal="right" vertical="top" wrapText="1"/>
      <protection locked="0"/>
    </xf>
    <xf numFmtId="3" fontId="0" fillId="4" borderId="12" xfId="233" applyNumberFormat="1" applyFont="1" applyFill="1" applyBorder="1" applyProtection="1">
      <alignment/>
      <protection locked="0"/>
    </xf>
    <xf numFmtId="3" fontId="0" fillId="26" borderId="12" xfId="233" applyNumberFormat="1" applyFont="1" applyFill="1" applyBorder="1" applyProtection="1">
      <alignment/>
      <protection locked="0"/>
    </xf>
    <xf numFmtId="1" fontId="0" fillId="4" borderId="12" xfId="237" applyNumberFormat="1" applyFill="1" applyBorder="1" applyAlignment="1" applyProtection="1">
      <alignment horizontal="right"/>
      <protection locked="0"/>
    </xf>
    <xf numFmtId="0" fontId="3" fillId="5" borderId="21" xfId="228" applyFont="1" applyBorder="1" applyAlignment="1" applyProtection="1">
      <alignment/>
      <protection locked="0"/>
    </xf>
    <xf numFmtId="0" fontId="0" fillId="5" borderId="22" xfId="228" applyBorder="1" applyAlignment="1">
      <alignment/>
      <protection/>
    </xf>
    <xf numFmtId="0" fontId="0" fillId="5" borderId="23" xfId="228" applyBorder="1" applyAlignment="1">
      <alignment/>
      <protection/>
    </xf>
    <xf numFmtId="164" fontId="2" fillId="7" borderId="18" xfId="66" applyFont="1" applyBorder="1" applyAlignment="1">
      <alignment horizontal="left"/>
      <protection/>
    </xf>
    <xf numFmtId="0" fontId="0" fillId="5" borderId="19" xfId="228" applyBorder="1" applyAlignment="1">
      <alignment/>
      <protection/>
    </xf>
    <xf numFmtId="0" fontId="0" fillId="5" borderId="20" xfId="228" applyBorder="1" applyAlignment="1">
      <alignment/>
      <protection/>
    </xf>
    <xf numFmtId="164" fontId="2" fillId="4" borderId="10" xfId="171" applyFont="1" applyFill="1" applyBorder="1" applyAlignment="1">
      <alignment horizontal="left"/>
      <protection locked="0"/>
    </xf>
    <xf numFmtId="0" fontId="0" fillId="4" borderId="0" xfId="228" applyFill="1" applyBorder="1" applyAlignment="1">
      <alignment/>
      <protection/>
    </xf>
    <xf numFmtId="0" fontId="0" fillId="4" borderId="11" xfId="228" applyFill="1" applyBorder="1" applyAlignment="1">
      <alignment/>
      <protection/>
    </xf>
    <xf numFmtId="0" fontId="10" fillId="17" borderId="0" xfId="230" applyFont="1" applyFill="1" applyBorder="1" applyAlignment="1">
      <alignment horizontal="right" indent="1"/>
      <protection/>
    </xf>
    <xf numFmtId="0" fontId="10" fillId="17" borderId="32" xfId="230" applyFont="1" applyFill="1" applyBorder="1" applyAlignment="1">
      <alignment horizontal="right" indent="1"/>
      <protection/>
    </xf>
    <xf numFmtId="0" fontId="0" fillId="4" borderId="13" xfId="231" applyFill="1" applyBorder="1" applyAlignment="1" applyProtection="1">
      <alignment horizontal="left"/>
      <protection locked="0"/>
    </xf>
    <xf numFmtId="0" fontId="0" fillId="4" borderId="14" xfId="231" applyFill="1" applyBorder="1" applyAlignment="1" applyProtection="1">
      <alignment horizontal="left"/>
      <protection locked="0"/>
    </xf>
    <xf numFmtId="0" fontId="0" fillId="4" borderId="28" xfId="231" applyFill="1" applyBorder="1" applyAlignment="1" applyProtection="1">
      <alignment horizontal="left"/>
      <protection locked="0"/>
    </xf>
    <xf numFmtId="0" fontId="9" fillId="4" borderId="12" xfId="228" applyFont="1" applyFill="1" applyBorder="1" applyAlignment="1">
      <alignment/>
      <protection/>
    </xf>
    <xf numFmtId="0" fontId="0" fillId="4" borderId="12" xfId="228" applyFill="1" applyBorder="1" applyAlignment="1">
      <alignment/>
      <protection/>
    </xf>
    <xf numFmtId="14" fontId="9" fillId="4" borderId="14" xfId="228" applyNumberFormat="1" applyFont="1" applyFill="1" applyBorder="1">
      <alignment/>
      <protection/>
    </xf>
    <xf numFmtId="14" fontId="0" fillId="4" borderId="14" xfId="227" applyNumberFormat="1" applyFill="1" applyBorder="1">
      <alignment/>
      <protection/>
    </xf>
    <xf numFmtId="14" fontId="0" fillId="4" borderId="28" xfId="227" applyNumberFormat="1" applyFill="1" applyBorder="1">
      <alignment/>
      <protection/>
    </xf>
    <xf numFmtId="0" fontId="8" fillId="17" borderId="0" xfId="228" applyFont="1" applyFill="1" applyBorder="1" applyAlignment="1">
      <alignment horizontal="left" wrapText="1"/>
      <protection/>
    </xf>
    <xf numFmtId="14" fontId="9" fillId="4" borderId="14" xfId="228" applyNumberFormat="1" applyFont="1" applyFill="1" applyBorder="1" applyAlignment="1">
      <alignment horizontal="right"/>
      <protection/>
    </xf>
    <xf numFmtId="14" fontId="0" fillId="4" borderId="14" xfId="227" applyNumberFormat="1" applyFont="1" applyFill="1" applyBorder="1" applyAlignment="1">
      <alignment horizontal="right"/>
      <protection/>
    </xf>
    <xf numFmtId="14" fontId="0" fillId="4" borderId="28" xfId="227" applyNumberFormat="1" applyFont="1" applyFill="1" applyBorder="1" applyAlignment="1">
      <alignment horizontal="right"/>
      <protection/>
    </xf>
    <xf numFmtId="0" fontId="8" fillId="17" borderId="30" xfId="228" applyFont="1" applyFill="1" applyBorder="1" applyAlignment="1">
      <alignment horizontal="left" wrapText="1"/>
      <protection/>
    </xf>
    <xf numFmtId="0" fontId="13" fillId="4" borderId="13" xfId="168" applyFill="1" applyBorder="1" applyAlignment="1" applyProtection="1">
      <alignment horizontal="left"/>
      <protection locked="0"/>
    </xf>
    <xf numFmtId="0" fontId="0" fillId="4" borderId="12" xfId="231" applyFill="1" applyBorder="1" applyAlignment="1" applyProtection="1">
      <alignment horizontal="left"/>
      <protection locked="0"/>
    </xf>
    <xf numFmtId="0" fontId="0" fillId="5" borderId="14" xfId="231" applyBorder="1">
      <alignment/>
      <protection/>
    </xf>
    <xf numFmtId="0" fontId="0" fillId="5" borderId="28" xfId="231" applyBorder="1">
      <alignment/>
      <protection/>
    </xf>
    <xf numFmtId="14" fontId="9" fillId="4" borderId="14" xfId="228" applyNumberFormat="1" applyFont="1" applyFill="1" applyBorder="1" applyAlignment="1">
      <alignment/>
      <protection/>
    </xf>
    <xf numFmtId="14" fontId="0" fillId="4" borderId="14" xfId="227" applyNumberFormat="1" applyFill="1" applyBorder="1" applyAlignment="1">
      <alignment/>
      <protection/>
    </xf>
    <xf numFmtId="14" fontId="0" fillId="4" borderId="28" xfId="227" applyNumberFormat="1" applyFill="1" applyBorder="1" applyAlignment="1">
      <alignment/>
      <protection/>
    </xf>
    <xf numFmtId="0" fontId="0" fillId="0" borderId="0" xfId="228" applyFont="1" applyFill="1" applyBorder="1" applyAlignment="1" applyProtection="1">
      <alignment/>
      <protection/>
    </xf>
    <xf numFmtId="0" fontId="0" fillId="5" borderId="0" xfId="228" applyBorder="1" applyAlignment="1">
      <alignment/>
      <protection/>
    </xf>
    <xf numFmtId="0" fontId="9" fillId="0" borderId="0" xfId="228" applyFont="1" applyFill="1" applyAlignment="1">
      <alignment/>
      <protection/>
    </xf>
    <xf numFmtId="0" fontId="0" fillId="0" borderId="0" xfId="227" applyFill="1" applyAlignment="1">
      <alignment/>
      <protection/>
    </xf>
    <xf numFmtId="0" fontId="9" fillId="4" borderId="14" xfId="228" applyFont="1" applyFill="1" applyBorder="1" applyAlignment="1">
      <alignment/>
      <protection/>
    </xf>
    <xf numFmtId="0" fontId="9" fillId="4" borderId="28" xfId="228" applyFont="1" applyFill="1" applyBorder="1" applyAlignment="1">
      <alignment/>
      <protection/>
    </xf>
    <xf numFmtId="49" fontId="9" fillId="4" borderId="14" xfId="228" applyNumberFormat="1" applyFont="1" applyFill="1" applyBorder="1" applyAlignment="1">
      <alignment horizontal="right"/>
      <protection/>
    </xf>
    <xf numFmtId="49" fontId="0" fillId="4" borderId="14" xfId="227" applyNumberFormat="1" applyFont="1" applyFill="1" applyBorder="1" applyAlignment="1">
      <alignment horizontal="right"/>
      <protection/>
    </xf>
    <xf numFmtId="49" fontId="0" fillId="4" borderId="28" xfId="227" applyNumberFormat="1" applyFont="1" applyFill="1" applyBorder="1" applyAlignment="1">
      <alignment horizontal="right"/>
      <protection/>
    </xf>
    <xf numFmtId="0" fontId="15" fillId="18" borderId="0" xfId="226" applyFont="1" applyFill="1" applyBorder="1" applyAlignment="1">
      <alignment horizontal="left" vertical="center"/>
      <protection/>
    </xf>
    <xf numFmtId="0" fontId="40" fillId="28" borderId="33" xfId="0" applyNumberFormat="1" applyFont="1" applyFill="1" applyBorder="1" applyAlignment="1" applyProtection="1">
      <alignment horizontal="center"/>
      <protection locked="0"/>
    </xf>
    <xf numFmtId="0" fontId="40" fillId="28" borderId="34" xfId="0" applyNumberFormat="1" applyFont="1" applyFill="1" applyBorder="1" applyAlignment="1" applyProtection="1">
      <alignment horizontal="center"/>
      <protection locked="0"/>
    </xf>
    <xf numFmtId="0" fontId="40" fillId="29" borderId="34"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17" borderId="13" xfId="230" applyNumberFormat="1" applyFont="1" applyFill="1" applyBorder="1" applyAlignment="1" applyProtection="1">
      <alignment horizontal="center" vertical="center" wrapText="1"/>
      <protection locked="0"/>
    </xf>
    <xf numFmtId="2" fontId="36" fillId="17" borderId="14" xfId="230" applyNumberFormat="1" applyFont="1" applyFill="1" applyBorder="1" applyAlignment="1" applyProtection="1">
      <alignment horizontal="center" vertical="center" wrapText="1"/>
      <protection locked="0"/>
    </xf>
    <xf numFmtId="2" fontId="36" fillId="17" borderId="28"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17" borderId="13" xfId="230" applyNumberFormat="1" applyFont="1" applyFill="1" applyBorder="1" applyAlignment="1" applyProtection="1">
      <alignment horizontal="center" vertical="center" wrapText="1"/>
      <protection/>
    </xf>
    <xf numFmtId="2" fontId="36" fillId="17" borderId="14" xfId="230" applyNumberFormat="1" applyFont="1" applyFill="1" applyBorder="1" applyAlignment="1" applyProtection="1">
      <alignment horizontal="center" vertical="center" wrapText="1"/>
      <protection/>
    </xf>
    <xf numFmtId="2" fontId="36" fillId="17" borderId="28" xfId="230" applyNumberFormat="1" applyFont="1" applyFill="1" applyBorder="1" applyAlignment="1" applyProtection="1">
      <alignment horizontal="center" vertical="center" wrapText="1"/>
      <protection/>
    </xf>
    <xf numFmtId="168" fontId="10" fillId="17" borderId="13" xfId="230" applyNumberFormat="1" applyFont="1" applyFill="1" applyBorder="1" applyAlignment="1" applyProtection="1" quotePrefix="1">
      <alignment horizontal="right" vertical="center" wrapText="1"/>
      <protection/>
    </xf>
    <xf numFmtId="168" fontId="10" fillId="17" borderId="28"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25" borderId="0" xfId="0" applyFont="1" applyFill="1" applyAlignment="1" applyProtection="1">
      <alignment horizontal="left" vertical="top" wrapText="1"/>
      <protection/>
    </xf>
    <xf numFmtId="0" fontId="1" fillId="5" borderId="0" xfId="233" applyFont="1" applyAlignment="1">
      <alignment/>
      <protection/>
    </xf>
    <xf numFmtId="0" fontId="3" fillId="25"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25" borderId="0" xfId="0" applyFont="1" applyFill="1" applyAlignment="1" applyProtection="1">
      <alignment horizontal="center" wrapText="1"/>
      <protection/>
    </xf>
    <xf numFmtId="0" fontId="36" fillId="23" borderId="14" xfId="233" applyFont="1" applyFill="1" applyBorder="1" applyAlignment="1" applyProtection="1">
      <alignment horizontal="right"/>
      <protection/>
    </xf>
    <xf numFmtId="0" fontId="36" fillId="23" borderId="28" xfId="233" applyFont="1" applyFill="1" applyBorder="1" applyAlignment="1" applyProtection="1">
      <alignment horizontal="right"/>
      <protection/>
    </xf>
    <xf numFmtId="49" fontId="36" fillId="17" borderId="30" xfId="235" applyNumberFormat="1" applyFont="1" applyFill="1" applyBorder="1" applyAlignment="1" applyProtection="1">
      <alignment horizontal="center" vertical="center" wrapText="1"/>
      <protection locked="0"/>
    </xf>
    <xf numFmtId="49" fontId="36" fillId="17" borderId="0" xfId="235" applyNumberFormat="1" applyFont="1" applyFill="1" applyBorder="1" applyAlignment="1" applyProtection="1">
      <alignment horizontal="center" vertical="center" wrapText="1"/>
      <protection locked="0"/>
    </xf>
    <xf numFmtId="0" fontId="40" fillId="25" borderId="0" xfId="0" applyNumberFormat="1" applyFont="1" applyFill="1" applyAlignment="1" applyProtection="1">
      <alignment horizontal="center"/>
      <protection/>
    </xf>
    <xf numFmtId="49" fontId="36" fillId="17" borderId="13" xfId="233" applyNumberFormat="1" applyFont="1" applyFill="1" applyBorder="1" applyAlignment="1" applyProtection="1">
      <alignment horizontal="center" vertical="center" wrapText="1"/>
      <protection/>
    </xf>
    <xf numFmtId="49" fontId="36" fillId="17" borderId="14" xfId="233" applyNumberFormat="1" applyFont="1" applyFill="1" applyBorder="1" applyAlignment="1" applyProtection="1">
      <alignment horizontal="center" vertical="center" wrapText="1"/>
      <protection/>
    </xf>
    <xf numFmtId="49" fontId="36" fillId="17" borderId="28" xfId="233" applyNumberFormat="1" applyFont="1" applyFill="1" applyBorder="1" applyAlignment="1" applyProtection="1">
      <alignment horizontal="center" vertical="center" wrapText="1"/>
      <protection/>
    </xf>
    <xf numFmtId="0" fontId="40" fillId="27" borderId="0" xfId="0" applyNumberFormat="1" applyFont="1" applyFill="1" applyAlignment="1" applyProtection="1">
      <alignment horizontal="center"/>
      <protection/>
    </xf>
    <xf numFmtId="0" fontId="40" fillId="27" borderId="34" xfId="0" applyNumberFormat="1" applyFont="1" applyFill="1" applyBorder="1" applyAlignment="1" applyProtection="1">
      <alignment horizontal="center"/>
      <protection/>
    </xf>
    <xf numFmtId="0" fontId="0" fillId="5" borderId="0" xfId="230" applyAlignment="1" applyProtection="1">
      <alignment/>
      <protection locked="0"/>
    </xf>
    <xf numFmtId="0" fontId="75" fillId="30" borderId="0" xfId="0" applyNumberFormat="1" applyFont="1" applyFill="1" applyAlignment="1" applyProtection="1">
      <alignment horizontal="center" vertical="center"/>
      <protection/>
    </xf>
    <xf numFmtId="0" fontId="75" fillId="31" borderId="13" xfId="0" applyNumberFormat="1" applyFont="1" applyFill="1" applyBorder="1" applyAlignment="1" applyProtection="1">
      <alignment horizontal="center" vertical="center"/>
      <protection/>
    </xf>
    <xf numFmtId="0" fontId="75" fillId="31" borderId="14" xfId="0" applyNumberFormat="1" applyFont="1" applyFill="1" applyBorder="1" applyAlignment="1" applyProtection="1">
      <alignment horizontal="center" vertical="center"/>
      <protection/>
    </xf>
    <xf numFmtId="0" fontId="75" fillId="31" borderId="28" xfId="0" applyNumberFormat="1" applyFont="1" applyFill="1" applyBorder="1" applyAlignment="1" applyProtection="1">
      <alignment horizontal="center" vertical="center"/>
      <protection/>
    </xf>
    <xf numFmtId="0" fontId="75" fillId="32" borderId="25" xfId="0" applyNumberFormat="1" applyFont="1" applyFill="1" applyBorder="1" applyAlignment="1" applyProtection="1">
      <alignment horizontal="center" vertical="center"/>
      <protection/>
    </xf>
    <xf numFmtId="0" fontId="75" fillId="32" borderId="24" xfId="0" applyNumberFormat="1" applyFont="1" applyFill="1" applyBorder="1" applyAlignment="1" applyProtection="1">
      <alignment horizontal="center" vertical="center"/>
      <protection/>
    </xf>
    <xf numFmtId="0" fontId="40" fillId="25" borderId="33" xfId="0" applyNumberFormat="1" applyFont="1" applyFill="1" applyBorder="1" applyAlignment="1" applyProtection="1">
      <alignment horizontal="center"/>
      <protection/>
    </xf>
    <xf numFmtId="0" fontId="40" fillId="25" borderId="34" xfId="0" applyNumberFormat="1" applyFont="1" applyFill="1" applyBorder="1" applyAlignment="1" applyProtection="1">
      <alignment horizontal="center"/>
      <protection/>
    </xf>
    <xf numFmtId="0" fontId="75" fillId="33" borderId="0" xfId="0" applyNumberFormat="1" applyFont="1" applyFill="1" applyAlignment="1" applyProtection="1">
      <alignment horizontal="center" vertical="center"/>
      <protection/>
    </xf>
    <xf numFmtId="167" fontId="0" fillId="4" borderId="12" xfId="230" applyNumberFormat="1" applyFont="1" applyFill="1" applyBorder="1" applyAlignment="1" applyProtection="1">
      <alignment horizontal="left"/>
      <protection locked="0"/>
    </xf>
    <xf numFmtId="168" fontId="36" fillId="17" borderId="13" xfId="230" applyNumberFormat="1" applyFont="1" applyFill="1" applyBorder="1" applyAlignment="1" quotePrefix="1">
      <alignment horizontal="left" vertical="center" wrapText="1"/>
      <protection/>
    </xf>
    <xf numFmtId="168" fontId="36" fillId="17" borderId="14" xfId="230" applyNumberFormat="1" applyFont="1" applyFill="1" applyBorder="1" applyAlignment="1" quotePrefix="1">
      <alignment horizontal="left" vertical="center" wrapText="1"/>
      <protection/>
    </xf>
    <xf numFmtId="168" fontId="36" fillId="17" borderId="28" xfId="230" applyNumberFormat="1" applyFont="1" applyFill="1" applyBorder="1" applyAlignment="1" quotePrefix="1">
      <alignment horizontal="left" vertical="center" wrapText="1"/>
      <protection/>
    </xf>
    <xf numFmtId="167" fontId="0" fillId="4" borderId="12" xfId="231" applyNumberFormat="1" applyFill="1" applyBorder="1" applyAlignment="1" applyProtection="1">
      <alignment horizontal="left"/>
      <protection locked="0"/>
    </xf>
  </cellXfs>
  <cellStyles count="244">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tyle 1" xfId="247"/>
    <cellStyle name="Style 1 2" xfId="248"/>
    <cellStyle name="Style 1 2 2" xfId="249"/>
    <cellStyle name="Style 1 2 2 2" xfId="250"/>
    <cellStyle name="Style 1 3" xfId="251"/>
    <cellStyle name="Style 1 3 2" xfId="252"/>
    <cellStyle name="Style 1 4" xfId="253"/>
    <cellStyle name="Style 1 4 2" xfId="254"/>
    <cellStyle name="Title" xfId="255"/>
    <cellStyle name="Total" xfId="256"/>
    <cellStyle name="Warning Text"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xdr:row>
      <xdr:rowOff>28575</xdr:rowOff>
    </xdr:from>
    <xdr:to>
      <xdr:col>4</xdr:col>
      <xdr:colOff>219075</xdr:colOff>
      <xdr:row>7</xdr:row>
      <xdr:rowOff>133350</xdr:rowOff>
    </xdr:to>
    <xdr:sp>
      <xdr:nvSpPr>
        <xdr:cNvPr id="1" name="AutoShape 15">
          <a:hlinkClick r:id="rId1"/>
        </xdr:cNvPr>
        <xdr:cNvSpPr>
          <a:spLocks/>
        </xdr:cNvSpPr>
      </xdr:nvSpPr>
      <xdr:spPr>
        <a:xfrm>
          <a:off x="695325" y="1162050"/>
          <a:ext cx="2543175" cy="4857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28575</xdr:colOff>
      <xdr:row>13</xdr:row>
      <xdr:rowOff>85725</xdr:rowOff>
    </xdr:from>
    <xdr:to>
      <xdr:col>4</xdr:col>
      <xdr:colOff>247650</xdr:colOff>
      <xdr:row>16</xdr:row>
      <xdr:rowOff>76200</xdr:rowOff>
    </xdr:to>
    <xdr:sp>
      <xdr:nvSpPr>
        <xdr:cNvPr id="2" name="AutoShape 2">
          <a:hlinkClick r:id="rId2"/>
        </xdr:cNvPr>
        <xdr:cNvSpPr>
          <a:spLocks/>
        </xdr:cNvSpPr>
      </xdr:nvSpPr>
      <xdr:spPr>
        <a:xfrm>
          <a:off x="819150" y="2743200"/>
          <a:ext cx="2447925"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381000</xdr:colOff>
      <xdr:row>21</xdr:row>
      <xdr:rowOff>47625</xdr:rowOff>
    </xdr:from>
    <xdr:to>
      <xdr:col>4</xdr:col>
      <xdr:colOff>247650</xdr:colOff>
      <xdr:row>24</xdr:row>
      <xdr:rowOff>19050</xdr:rowOff>
    </xdr:to>
    <xdr:sp>
      <xdr:nvSpPr>
        <xdr:cNvPr id="3" name="AutoShape 2">
          <a:hlinkClick r:id="rId3"/>
        </xdr:cNvPr>
        <xdr:cNvSpPr>
          <a:spLocks/>
        </xdr:cNvSpPr>
      </xdr:nvSpPr>
      <xdr:spPr>
        <a:xfrm>
          <a:off x="790575" y="4238625"/>
          <a:ext cx="24765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333375</xdr:colOff>
      <xdr:row>33</xdr:row>
      <xdr:rowOff>19050</xdr:rowOff>
    </xdr:from>
    <xdr:to>
      <xdr:col>4</xdr:col>
      <xdr:colOff>571500</xdr:colOff>
      <xdr:row>35</xdr:row>
      <xdr:rowOff>142875</xdr:rowOff>
    </xdr:to>
    <xdr:sp>
      <xdr:nvSpPr>
        <xdr:cNvPr id="4" name="AutoShape 2">
          <a:hlinkClick r:id="rId4"/>
        </xdr:cNvPr>
        <xdr:cNvSpPr>
          <a:spLocks/>
        </xdr:cNvSpPr>
      </xdr:nvSpPr>
      <xdr:spPr>
        <a:xfrm>
          <a:off x="1123950" y="6505575"/>
          <a:ext cx="246697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342900</xdr:colOff>
      <xdr:row>29</xdr:row>
      <xdr:rowOff>66675</xdr:rowOff>
    </xdr:from>
    <xdr:to>
      <xdr:col>4</xdr:col>
      <xdr:colOff>581025</xdr:colOff>
      <xdr:row>32</xdr:row>
      <xdr:rowOff>28575</xdr:rowOff>
    </xdr:to>
    <xdr:sp>
      <xdr:nvSpPr>
        <xdr:cNvPr id="5" name="AutoShape 2">
          <a:hlinkClick r:id="rId5"/>
        </xdr:cNvPr>
        <xdr:cNvSpPr>
          <a:spLocks/>
        </xdr:cNvSpPr>
      </xdr:nvSpPr>
      <xdr:spPr>
        <a:xfrm>
          <a:off x="1133475" y="5791200"/>
          <a:ext cx="246697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333375</xdr:colOff>
      <xdr:row>17</xdr:row>
      <xdr:rowOff>76200</xdr:rowOff>
    </xdr:from>
    <xdr:to>
      <xdr:col>4</xdr:col>
      <xdr:colOff>571500</xdr:colOff>
      <xdr:row>19</xdr:row>
      <xdr:rowOff>190500</xdr:rowOff>
    </xdr:to>
    <xdr:sp>
      <xdr:nvSpPr>
        <xdr:cNvPr id="6" name="AutoShape 2">
          <a:hlinkClick r:id="rId6"/>
        </xdr:cNvPr>
        <xdr:cNvSpPr>
          <a:spLocks/>
        </xdr:cNvSpPr>
      </xdr:nvSpPr>
      <xdr:spPr>
        <a:xfrm>
          <a:off x="1123950" y="3495675"/>
          <a:ext cx="246697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333375</xdr:colOff>
      <xdr:row>37</xdr:row>
      <xdr:rowOff>9525</xdr:rowOff>
    </xdr:from>
    <xdr:to>
      <xdr:col>4</xdr:col>
      <xdr:colOff>571500</xdr:colOff>
      <xdr:row>39</xdr:row>
      <xdr:rowOff>152400</xdr:rowOff>
    </xdr:to>
    <xdr:sp>
      <xdr:nvSpPr>
        <xdr:cNvPr id="7" name="AutoShape 2">
          <a:hlinkClick r:id="rId7"/>
        </xdr:cNvPr>
        <xdr:cNvSpPr>
          <a:spLocks/>
        </xdr:cNvSpPr>
      </xdr:nvSpPr>
      <xdr:spPr>
        <a:xfrm>
          <a:off x="1123950" y="7258050"/>
          <a:ext cx="24669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38100</xdr:colOff>
      <xdr:row>5</xdr:row>
      <xdr:rowOff>28575</xdr:rowOff>
    </xdr:from>
    <xdr:to>
      <xdr:col>8</xdr:col>
      <xdr:colOff>295275</xdr:colOff>
      <xdr:row>7</xdr:row>
      <xdr:rowOff>123825</xdr:rowOff>
    </xdr:to>
    <xdr:sp>
      <xdr:nvSpPr>
        <xdr:cNvPr id="8" name="AutoShape 2">
          <a:hlinkClick r:id="rId8"/>
        </xdr:cNvPr>
        <xdr:cNvSpPr>
          <a:spLocks/>
        </xdr:cNvSpPr>
      </xdr:nvSpPr>
      <xdr:spPr>
        <a:xfrm>
          <a:off x="4438650" y="1162050"/>
          <a:ext cx="24860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85725</xdr:colOff>
      <xdr:row>32</xdr:row>
      <xdr:rowOff>95250</xdr:rowOff>
    </xdr:from>
    <xdr:to>
      <xdr:col>8</xdr:col>
      <xdr:colOff>333375</xdr:colOff>
      <xdr:row>35</xdr:row>
      <xdr:rowOff>66675</xdr:rowOff>
    </xdr:to>
    <xdr:sp>
      <xdr:nvSpPr>
        <xdr:cNvPr id="9" name="AutoShape 2">
          <a:hlinkClick r:id="rId9"/>
        </xdr:cNvPr>
        <xdr:cNvSpPr>
          <a:spLocks noChangeAspect="1"/>
        </xdr:cNvSpPr>
      </xdr:nvSpPr>
      <xdr:spPr>
        <a:xfrm>
          <a:off x="4486275" y="6391275"/>
          <a:ext cx="24765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66675</xdr:colOff>
      <xdr:row>39</xdr:row>
      <xdr:rowOff>95250</xdr:rowOff>
    </xdr:from>
    <xdr:to>
      <xdr:col>8</xdr:col>
      <xdr:colOff>323850</xdr:colOff>
      <xdr:row>42</xdr:row>
      <xdr:rowOff>19050</xdr:rowOff>
    </xdr:to>
    <xdr:sp>
      <xdr:nvSpPr>
        <xdr:cNvPr id="10" name="AutoShape 2">
          <a:hlinkClick r:id="rId10"/>
        </xdr:cNvPr>
        <xdr:cNvSpPr>
          <a:spLocks/>
        </xdr:cNvSpPr>
      </xdr:nvSpPr>
      <xdr:spPr>
        <a:xfrm>
          <a:off x="4467225" y="7724775"/>
          <a:ext cx="24860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247650</xdr:colOff>
      <xdr:row>8</xdr:row>
      <xdr:rowOff>133350</xdr:rowOff>
    </xdr:from>
    <xdr:to>
      <xdr:col>8</xdr:col>
      <xdr:colOff>476250</xdr:colOff>
      <xdr:row>11</xdr:row>
      <xdr:rowOff>95250</xdr:rowOff>
    </xdr:to>
    <xdr:sp>
      <xdr:nvSpPr>
        <xdr:cNvPr id="11" name="AutoShape 2">
          <a:hlinkClick r:id="rId11"/>
        </xdr:cNvPr>
        <xdr:cNvSpPr>
          <a:spLocks/>
        </xdr:cNvSpPr>
      </xdr:nvSpPr>
      <xdr:spPr>
        <a:xfrm>
          <a:off x="4648200" y="1838325"/>
          <a:ext cx="24574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342900</xdr:colOff>
      <xdr:row>25</xdr:row>
      <xdr:rowOff>28575</xdr:rowOff>
    </xdr:from>
    <xdr:to>
      <xdr:col>4</xdr:col>
      <xdr:colOff>571500</xdr:colOff>
      <xdr:row>27</xdr:row>
      <xdr:rowOff>133350</xdr:rowOff>
    </xdr:to>
    <xdr:sp>
      <xdr:nvSpPr>
        <xdr:cNvPr id="12" name="AutoShape 2">
          <a:hlinkClick r:id="rId12"/>
        </xdr:cNvPr>
        <xdr:cNvSpPr>
          <a:spLocks/>
        </xdr:cNvSpPr>
      </xdr:nvSpPr>
      <xdr:spPr>
        <a:xfrm>
          <a:off x="1133475" y="4991100"/>
          <a:ext cx="245745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257175</xdr:colOff>
      <xdr:row>21</xdr:row>
      <xdr:rowOff>19050</xdr:rowOff>
    </xdr:from>
    <xdr:to>
      <xdr:col>8</xdr:col>
      <xdr:colOff>476250</xdr:colOff>
      <xdr:row>24</xdr:row>
      <xdr:rowOff>0</xdr:rowOff>
    </xdr:to>
    <xdr:sp>
      <xdr:nvSpPr>
        <xdr:cNvPr id="13" name="AutoShape 2">
          <a:hlinkClick r:id="rId13"/>
        </xdr:cNvPr>
        <xdr:cNvSpPr>
          <a:spLocks/>
        </xdr:cNvSpPr>
      </xdr:nvSpPr>
      <xdr:spPr>
        <a:xfrm>
          <a:off x="4657725" y="4210050"/>
          <a:ext cx="2447925"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66675</xdr:colOff>
      <xdr:row>25</xdr:row>
      <xdr:rowOff>57150</xdr:rowOff>
    </xdr:from>
    <xdr:to>
      <xdr:col>8</xdr:col>
      <xdr:colOff>295275</xdr:colOff>
      <xdr:row>28</xdr:row>
      <xdr:rowOff>19050</xdr:rowOff>
    </xdr:to>
    <xdr:sp>
      <xdr:nvSpPr>
        <xdr:cNvPr id="14" name="AutoShape 2">
          <a:hlinkClick r:id="rId14"/>
        </xdr:cNvPr>
        <xdr:cNvSpPr>
          <a:spLocks/>
        </xdr:cNvSpPr>
      </xdr:nvSpPr>
      <xdr:spPr>
        <a:xfrm>
          <a:off x="4467225" y="5019675"/>
          <a:ext cx="24574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247650</xdr:colOff>
      <xdr:row>16</xdr:row>
      <xdr:rowOff>95250</xdr:rowOff>
    </xdr:from>
    <xdr:to>
      <xdr:col>8</xdr:col>
      <xdr:colOff>476250</xdr:colOff>
      <xdr:row>19</xdr:row>
      <xdr:rowOff>76200</xdr:rowOff>
    </xdr:to>
    <xdr:sp>
      <xdr:nvSpPr>
        <xdr:cNvPr id="15" name="AutoShape 2">
          <a:hlinkClick r:id="rId15"/>
        </xdr:cNvPr>
        <xdr:cNvSpPr>
          <a:spLocks/>
        </xdr:cNvSpPr>
      </xdr:nvSpPr>
      <xdr:spPr>
        <a:xfrm>
          <a:off x="4648200" y="3324225"/>
          <a:ext cx="24574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352425</xdr:colOff>
      <xdr:row>35</xdr:row>
      <xdr:rowOff>152400</xdr:rowOff>
    </xdr:from>
    <xdr:to>
      <xdr:col>8</xdr:col>
      <xdr:colOff>581025</xdr:colOff>
      <xdr:row>38</xdr:row>
      <xdr:rowOff>95250</xdr:rowOff>
    </xdr:to>
    <xdr:sp>
      <xdr:nvSpPr>
        <xdr:cNvPr id="16" name="AutoShape 2">
          <a:hlinkClick r:id="rId16"/>
        </xdr:cNvPr>
        <xdr:cNvSpPr>
          <a:spLocks/>
        </xdr:cNvSpPr>
      </xdr:nvSpPr>
      <xdr:spPr>
        <a:xfrm>
          <a:off x="4752975" y="7019925"/>
          <a:ext cx="24574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247650</xdr:colOff>
      <xdr:row>12</xdr:row>
      <xdr:rowOff>104775</xdr:rowOff>
    </xdr:from>
    <xdr:to>
      <xdr:col>8</xdr:col>
      <xdr:colOff>476250</xdr:colOff>
      <xdr:row>15</xdr:row>
      <xdr:rowOff>28575</xdr:rowOff>
    </xdr:to>
    <xdr:sp>
      <xdr:nvSpPr>
        <xdr:cNvPr id="17" name="AutoShape 2">
          <a:hlinkClick r:id="rId17"/>
        </xdr:cNvPr>
        <xdr:cNvSpPr>
          <a:spLocks/>
        </xdr:cNvSpPr>
      </xdr:nvSpPr>
      <xdr:spPr>
        <a:xfrm>
          <a:off x="4648200" y="2571750"/>
          <a:ext cx="245745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361950</xdr:colOff>
      <xdr:row>29</xdr:row>
      <xdr:rowOff>0</xdr:rowOff>
    </xdr:from>
    <xdr:to>
      <xdr:col>8</xdr:col>
      <xdr:colOff>581025</xdr:colOff>
      <xdr:row>31</xdr:row>
      <xdr:rowOff>123825</xdr:rowOff>
    </xdr:to>
    <xdr:sp>
      <xdr:nvSpPr>
        <xdr:cNvPr id="18" name="AutoShape 2">
          <a:hlinkClick r:id="rId18"/>
        </xdr:cNvPr>
        <xdr:cNvSpPr>
          <a:spLocks/>
        </xdr:cNvSpPr>
      </xdr:nvSpPr>
      <xdr:spPr>
        <a:xfrm>
          <a:off x="4762500" y="5724525"/>
          <a:ext cx="24479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85725</xdr:colOff>
      <xdr:row>43</xdr:row>
      <xdr:rowOff>114300</xdr:rowOff>
    </xdr:from>
    <xdr:to>
      <xdr:col>8</xdr:col>
      <xdr:colOff>333375</xdr:colOff>
      <xdr:row>46</xdr:row>
      <xdr:rowOff>28575</xdr:rowOff>
    </xdr:to>
    <xdr:sp>
      <xdr:nvSpPr>
        <xdr:cNvPr id="19" name="AutoShape 2">
          <a:hlinkClick r:id="rId19"/>
        </xdr:cNvPr>
        <xdr:cNvSpPr>
          <a:spLocks/>
        </xdr:cNvSpPr>
      </xdr:nvSpPr>
      <xdr:spPr>
        <a:xfrm>
          <a:off x="4486275" y="8505825"/>
          <a:ext cx="247650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295275</xdr:colOff>
      <xdr:row>9</xdr:row>
      <xdr:rowOff>47625</xdr:rowOff>
    </xdr:from>
    <xdr:to>
      <xdr:col>4</xdr:col>
      <xdr:colOff>219075</xdr:colOff>
      <xdr:row>12</xdr:row>
      <xdr:rowOff>28575</xdr:rowOff>
    </xdr:to>
    <xdr:sp>
      <xdr:nvSpPr>
        <xdr:cNvPr id="20" name="AutoShape 15">
          <a:hlinkClick r:id="rId20"/>
        </xdr:cNvPr>
        <xdr:cNvSpPr>
          <a:spLocks/>
        </xdr:cNvSpPr>
      </xdr:nvSpPr>
      <xdr:spPr>
        <a:xfrm>
          <a:off x="704850" y="1943100"/>
          <a:ext cx="2533650" cy="5524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38100</xdr:rowOff>
    </xdr:to>
    <xdr:sp>
      <xdr:nvSpPr>
        <xdr:cNvPr id="1" name="AutoShape 45">
          <a:hlinkClick r:id="rId1"/>
        </xdr:cNvPr>
        <xdr:cNvSpPr>
          <a:spLocks/>
        </xdr:cNvSpPr>
      </xdr:nvSpPr>
      <xdr:spPr>
        <a:xfrm>
          <a:off x="0" y="0"/>
          <a:ext cx="762000" cy="2952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180975</xdr:rowOff>
    </xdr:to>
    <xdr:sp>
      <xdr:nvSpPr>
        <xdr:cNvPr id="1" name="AutoShape 45">
          <a:hlinkClick r:id="rId1"/>
        </xdr:cNvPr>
        <xdr:cNvSpPr>
          <a:spLocks/>
        </xdr:cNvSpPr>
      </xdr:nvSpPr>
      <xdr:spPr>
        <a:xfrm>
          <a:off x="0" y="0"/>
          <a:ext cx="800100" cy="1809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228600</xdr:rowOff>
    </xdr:to>
    <xdr:sp>
      <xdr:nvSpPr>
        <xdr:cNvPr id="7" name="AutoShape 45">
          <a:hlinkClick r:id="rId4"/>
        </xdr:cNvPr>
        <xdr:cNvSpPr>
          <a:spLocks/>
        </xdr:cNvSpPr>
      </xdr:nvSpPr>
      <xdr:spPr>
        <a:xfrm>
          <a:off x="0" y="0"/>
          <a:ext cx="800100"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19050</xdr:colOff>
      <xdr:row>0</xdr:row>
      <xdr:rowOff>38100</xdr:rowOff>
    </xdr:from>
    <xdr:to>
      <xdr:col>1</xdr:col>
      <xdr:colOff>0</xdr:colOff>
      <xdr:row>1</xdr:row>
      <xdr:rowOff>28575</xdr:rowOff>
    </xdr:to>
    <xdr:sp>
      <xdr:nvSpPr>
        <xdr:cNvPr id="4" name="AutoShape 45">
          <a:hlinkClick r:id="rId3"/>
        </xdr:cNvPr>
        <xdr:cNvSpPr>
          <a:spLocks/>
        </xdr:cNvSpPr>
      </xdr:nvSpPr>
      <xdr:spPr>
        <a:xfrm>
          <a:off x="19050" y="38100"/>
          <a:ext cx="7810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609600</xdr:colOff>
      <xdr:row>0</xdr:row>
      <xdr:rowOff>180975</xdr:rowOff>
    </xdr:to>
    <xdr:sp>
      <xdr:nvSpPr>
        <xdr:cNvPr id="1" name="AutoShape 45">
          <a:hlinkClick r:id="rId1"/>
        </xdr:cNvPr>
        <xdr:cNvSpPr>
          <a:spLocks/>
        </xdr:cNvSpPr>
      </xdr:nvSpPr>
      <xdr:spPr>
        <a:xfrm>
          <a:off x="0" y="0"/>
          <a:ext cx="609600" cy="1809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209550</xdr:rowOff>
    </xdr:to>
    <xdr:sp>
      <xdr:nvSpPr>
        <xdr:cNvPr id="1" name="AutoShape 45">
          <a:hlinkClick r:id="rId1"/>
        </xdr:cNvPr>
        <xdr:cNvSpPr>
          <a:spLocks/>
        </xdr:cNvSpPr>
      </xdr:nvSpPr>
      <xdr:spPr>
        <a:xfrm>
          <a:off x="0" y="0"/>
          <a:ext cx="819150" cy="2095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from%20Kathy%20-%20WAP\230323%20From%20Kathy%20-%20WAP%20Workings\Copy%20of%2020230316%20WAP%20Complete%20Working%20-%20PRJ%20EXEMPTION%20UPDAT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8.%20QGP\QGP%20CY22%20P&amp;L%20dat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3.1%20Fixed%20Assets\2.%20QGP\QGP%20CY22%20GMR%20Total%20Asse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2\12.%20Shared%20Support\230327%20From%20Adam%20-%20RCM%20Models\EWD%20calculation%20for%20QGP_Dec%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Y21"/>
      <sheetName val="CY22 vs CY21 WAP"/>
      <sheetName val="Cont"/>
      <sheetName val="Old to New Mapping"/>
      <sheetName val="Invoice Summary Report"/>
      <sheetName val="Invoice Details"/>
      <sheetName val="Revenue by Charge Type"/>
      <sheetName val="Check"/>
      <sheetName val="SQL Calculation"/>
      <sheetName val="SQL Query"/>
      <sheetName val="DDP per Invoices"/>
      <sheetName val="DDP per Invoices (finance)"/>
      <sheetName val="SAP 5110000110"/>
      <sheetName val="SAP - Rebate"/>
      <sheetName val="No. Shippers"/>
      <sheetName val="EA and Visy Rebate"/>
      <sheetName val="Shipper Count"/>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_com.sap.ip.bi.xl.hiddensheet"/>
      <sheetName val="Task List"/>
      <sheetName val="Review Checklist"/>
      <sheetName val="2. Revenues and expenses"/>
      <sheetName val="2.1 Revenue by service"/>
      <sheetName val="2.2 Revenue contributions "/>
      <sheetName val="2.3 Indirect revenue"/>
      <sheetName val="2.4 Shared costs"/>
      <sheetName val="FVdepn"/>
      <sheetName val="QGP Depn  &amp; Other"/>
      <sheetName val="PIVOT RECO CY22"/>
      <sheetName val="PIVOT CY22 Mapping "/>
      <sheetName val="Paste Values CY22"/>
      <sheetName val="PIVOT CY21 Analytical"/>
      <sheetName val="PIVOT DATA CY22"/>
      <sheetName val="PIVOT GMR"/>
      <sheetName val="Summary"/>
      <sheetName val="PIVOT Paste Value CY22"/>
      <sheetName val="PIVOT CY22 vs CY21"/>
      <sheetName val="Paste Value CY22"/>
      <sheetName val="Mapping Table"/>
      <sheetName val="PIVOT ESF CJ74"/>
      <sheetName val="CJ74 ESF download notes"/>
      <sheetName val="Pivots"/>
      <sheetName val="BI Data"/>
      <sheetName val="IMS"/>
      <sheetName val="CY21 PASTE DATA"/>
      <sheetName val="Mapping Cost Ele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iew Checklist"/>
      <sheetName val="Task List"/>
      <sheetName val="3. Statement of pipeline assets"/>
      <sheetName val=" 3.1.1 Asset useful life"/>
      <sheetName val="3.2 Asset impairment"/>
      <sheetName val="3.4 Shared supporting assets"/>
      <sheetName val="PIVOT CY21"/>
      <sheetName val="Asset Reclass to Other Depr"/>
      <sheetName val="3.1 Other non-depreciable"/>
      <sheetName val="3.3 Depreciation amortisation"/>
      <sheetName val="FAR DATA CY21"/>
      <sheetName val="FAR DATA CY22"/>
      <sheetName val="PIVOT - CY22 Mapping"/>
      <sheetName val="PIVOT CY22"/>
      <sheetName val="3.3.1 - FAR"/>
      <sheetName val="3.3.1 - Manual"/>
      <sheetName val="3.3.1 - Easement Depn"/>
      <sheetName val="3.3.1 - Useful Life"/>
      <sheetName val="3.3.1 - Realloc"/>
      <sheetName val="3.3.1 - FV"/>
      <sheetName val="3.3.1 - PPE Step Ups"/>
      <sheetName val="3.3.1 - Disposals"/>
      <sheetName val="LTD Disposal Working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ontrol"/>
      <sheetName val="I2 Jemena"/>
      <sheetName val="I3 WACC"/>
      <sheetName val="C0 Capital raising"/>
      <sheetName val="C1 Contract returns "/>
      <sheetName val="C3 EWD valuation Update"/>
      <sheetName val="4 Recovered capital DECOMM"/>
      <sheetName val="4.1 Pipelines capex"/>
      <sheetName val="Historical-&gt;"/>
      <sheetName val="O0 Charts"/>
      <sheetName val="I0 Qld Government"/>
      <sheetName val="I1 Duke and Alinta"/>
      <sheetName val="I4 FarrierSwier "/>
      <sheetName val="C2 Interpolation"/>
      <sheetName val="C3 EWD valuation"/>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4.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15.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1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1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1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2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2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2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8.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0.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A3" sqref="A3"/>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6.4218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76" t="s">
        <v>2</v>
      </c>
      <c r="B6" s="377"/>
      <c r="C6" s="377"/>
      <c r="D6" s="377"/>
      <c r="E6" s="377"/>
      <c r="F6" s="377"/>
      <c r="G6" s="377"/>
      <c r="H6" s="377"/>
      <c r="I6" s="378"/>
    </row>
    <row r="7" spans="1:9" ht="12.75">
      <c r="A7" s="4" t="s">
        <v>532</v>
      </c>
      <c r="B7" s="5"/>
      <c r="C7" s="5"/>
      <c r="D7" s="5"/>
      <c r="E7" s="5"/>
      <c r="F7" s="5"/>
      <c r="G7" s="5"/>
      <c r="H7" s="5"/>
      <c r="I7" s="6"/>
    </row>
    <row r="8" spans="1:9" ht="12.75">
      <c r="A8" s="382" t="s">
        <v>3</v>
      </c>
      <c r="B8" s="383"/>
      <c r="C8" s="383"/>
      <c r="D8" s="383"/>
      <c r="E8" s="383"/>
      <c r="F8" s="383"/>
      <c r="G8" s="383"/>
      <c r="H8" s="383"/>
      <c r="I8" s="384"/>
    </row>
    <row r="9" spans="1:9" ht="13.5" thickBot="1">
      <c r="A9" s="379" t="s">
        <v>4</v>
      </c>
      <c r="B9" s="380"/>
      <c r="C9" s="380"/>
      <c r="D9" s="380"/>
      <c r="E9" s="380"/>
      <c r="F9" s="380"/>
      <c r="G9" s="380"/>
      <c r="H9" s="380"/>
      <c r="I9" s="381"/>
    </row>
    <row r="10" spans="1:9" ht="12.75">
      <c r="A10" s="407"/>
      <c r="B10" s="408"/>
      <c r="C10" s="408"/>
      <c r="D10" s="408"/>
      <c r="E10" s="408"/>
      <c r="F10" s="408"/>
      <c r="G10" s="408"/>
      <c r="H10" s="408"/>
      <c r="I10" s="408"/>
    </row>
    <row r="11" spans="1:7" ht="12.75">
      <c r="A11" s="7" t="s">
        <v>5</v>
      </c>
      <c r="B11" s="8"/>
      <c r="C11" s="8"/>
      <c r="D11" s="9"/>
      <c r="E11" s="9"/>
      <c r="F11" s="9"/>
      <c r="G11" s="9"/>
    </row>
    <row r="12" ht="12.75">
      <c r="A12" s="10" t="s">
        <v>6</v>
      </c>
    </row>
    <row r="14" ht="12.75">
      <c r="J14" s="11"/>
    </row>
    <row r="15" spans="1:5" ht="18">
      <c r="A15" s="12" t="s">
        <v>217</v>
      </c>
      <c r="B15" s="13"/>
      <c r="C15" s="390" t="s">
        <v>561</v>
      </c>
      <c r="D15" s="391"/>
      <c r="E15" s="391"/>
    </row>
    <row r="16" spans="1:2" ht="18">
      <c r="A16" s="14"/>
      <c r="B16" s="14"/>
    </row>
    <row r="17" spans="1:5" ht="18">
      <c r="A17" s="12" t="s">
        <v>27</v>
      </c>
      <c r="B17" s="13"/>
      <c r="C17" s="390">
        <v>97083050284</v>
      </c>
      <c r="D17" s="391"/>
      <c r="E17" s="391"/>
    </row>
    <row r="18" spans="1:5" ht="18">
      <c r="A18" s="14"/>
      <c r="B18" s="14"/>
      <c r="C18" s="409"/>
      <c r="D18" s="410"/>
      <c r="E18" s="410"/>
    </row>
    <row r="19" spans="1:8" ht="18">
      <c r="A19" s="15" t="s">
        <v>218</v>
      </c>
      <c r="B19" s="16"/>
      <c r="C19" s="411" t="s">
        <v>561</v>
      </c>
      <c r="D19" s="411"/>
      <c r="E19" s="412"/>
      <c r="H19" s="102"/>
    </row>
    <row r="21" spans="1:5" ht="18">
      <c r="A21" s="15" t="s">
        <v>162</v>
      </c>
      <c r="B21" s="16"/>
      <c r="C21" s="392">
        <v>44562</v>
      </c>
      <c r="D21" s="393"/>
      <c r="E21" s="394"/>
    </row>
    <row r="23" spans="1:5" ht="18">
      <c r="A23" s="15" t="s">
        <v>163</v>
      </c>
      <c r="B23" s="16"/>
      <c r="C23" s="392">
        <v>44926</v>
      </c>
      <c r="D23" s="393"/>
      <c r="E23" s="394"/>
    </row>
    <row r="25" spans="1:5" ht="18">
      <c r="A25" s="144" t="s">
        <v>551</v>
      </c>
      <c r="B25" s="145"/>
      <c r="C25" s="404">
        <v>45044</v>
      </c>
      <c r="D25" s="405"/>
      <c r="E25" s="406"/>
    </row>
    <row r="27" spans="1:5" ht="18">
      <c r="A27" s="144" t="s">
        <v>410</v>
      </c>
      <c r="B27" s="145"/>
      <c r="C27" s="404">
        <v>45044</v>
      </c>
      <c r="D27" s="405"/>
      <c r="E27" s="406"/>
    </row>
    <row r="29" spans="1:11" ht="60" customHeight="1">
      <c r="A29" s="395" t="s">
        <v>395</v>
      </c>
      <c r="B29" s="395"/>
      <c r="C29" s="413" t="s">
        <v>398</v>
      </c>
      <c r="D29" s="414"/>
      <c r="E29" s="415"/>
      <c r="F29" s="399" t="s">
        <v>365</v>
      </c>
      <c r="G29" s="395"/>
      <c r="H29" s="395"/>
      <c r="I29" s="396"/>
      <c r="J29" s="397"/>
      <c r="K29" s="398"/>
    </row>
    <row r="30" ht="13.5" thickBot="1"/>
    <row r="31" spans="1:8" ht="12.75">
      <c r="A31" s="56"/>
      <c r="B31" s="57"/>
      <c r="C31" s="57"/>
      <c r="D31" s="57"/>
      <c r="E31" s="58"/>
      <c r="F31" s="58"/>
      <c r="G31" s="58"/>
      <c r="H31" s="59"/>
    </row>
    <row r="32" spans="1:8" ht="12.75">
      <c r="A32" s="60" t="s">
        <v>7</v>
      </c>
      <c r="B32" s="385" t="s">
        <v>8</v>
      </c>
      <c r="C32" s="386"/>
      <c r="D32" s="387" t="s">
        <v>562</v>
      </c>
      <c r="E32" s="388"/>
      <c r="F32" s="388"/>
      <c r="G32" s="389"/>
      <c r="H32" s="62"/>
    </row>
    <row r="33" spans="1:8" ht="12.75">
      <c r="A33" s="60"/>
      <c r="B33" s="385" t="s">
        <v>9</v>
      </c>
      <c r="C33" s="386"/>
      <c r="D33" s="387" t="s">
        <v>563</v>
      </c>
      <c r="E33" s="388"/>
      <c r="F33" s="388"/>
      <c r="G33" s="389"/>
      <c r="H33" s="62"/>
    </row>
    <row r="34" spans="1:8" ht="12.75">
      <c r="A34" s="60"/>
      <c r="B34" s="63"/>
      <c r="C34" s="61" t="s">
        <v>10</v>
      </c>
      <c r="D34" s="361" t="s">
        <v>564</v>
      </c>
      <c r="E34" s="61" t="s">
        <v>11</v>
      </c>
      <c r="F34" s="361">
        <v>3000</v>
      </c>
      <c r="G34" s="64"/>
      <c r="H34" s="65"/>
    </row>
    <row r="35" spans="1:8" ht="12.75">
      <c r="A35" s="60"/>
      <c r="B35" s="63"/>
      <c r="C35" s="63"/>
      <c r="D35" s="63"/>
      <c r="E35" s="64"/>
      <c r="F35" s="63"/>
      <c r="G35" s="64"/>
      <c r="H35" s="66"/>
    </row>
    <row r="36" spans="1:8" ht="12.75">
      <c r="A36" s="60" t="s">
        <v>12</v>
      </c>
      <c r="B36" s="385" t="s">
        <v>8</v>
      </c>
      <c r="C36" s="386"/>
      <c r="D36" s="401" t="s">
        <v>562</v>
      </c>
      <c r="E36" s="401"/>
      <c r="F36" s="401"/>
      <c r="G36" s="401"/>
      <c r="H36" s="67"/>
    </row>
    <row r="37" spans="1:8" ht="12.75">
      <c r="A37" s="60"/>
      <c r="B37" s="385" t="s">
        <v>9</v>
      </c>
      <c r="C37" s="386"/>
      <c r="D37" s="401" t="s">
        <v>563</v>
      </c>
      <c r="E37" s="401"/>
      <c r="F37" s="401"/>
      <c r="G37" s="401"/>
      <c r="H37" s="67"/>
    </row>
    <row r="38" spans="1:8" ht="12.75">
      <c r="A38" s="68"/>
      <c r="B38" s="63"/>
      <c r="C38" s="61" t="s">
        <v>10</v>
      </c>
      <c r="D38" s="361" t="s">
        <v>564</v>
      </c>
      <c r="E38" s="362" t="s">
        <v>11</v>
      </c>
      <c r="F38" s="361">
        <v>3000</v>
      </c>
      <c r="G38" s="363"/>
      <c r="H38" s="65"/>
    </row>
    <row r="39" spans="1:8" ht="13.5" thickBot="1">
      <c r="A39" s="69"/>
      <c r="B39" s="70"/>
      <c r="C39" s="70"/>
      <c r="D39" s="70"/>
      <c r="E39" s="71"/>
      <c r="F39" s="71"/>
      <c r="G39" s="71"/>
      <c r="H39" s="72"/>
    </row>
    <row r="40" spans="1:8" ht="12.75">
      <c r="A40" s="56"/>
      <c r="B40" s="57"/>
      <c r="C40" s="57"/>
      <c r="D40" s="57"/>
      <c r="E40" s="58"/>
      <c r="F40" s="58"/>
      <c r="G40" s="58"/>
      <c r="H40" s="59"/>
    </row>
    <row r="41" spans="1:8" ht="12.75">
      <c r="A41" s="60" t="s">
        <v>13</v>
      </c>
      <c r="B41" s="387" t="s">
        <v>565</v>
      </c>
      <c r="C41" s="388"/>
      <c r="D41" s="402"/>
      <c r="E41" s="402"/>
      <c r="F41" s="403"/>
      <c r="G41" s="64"/>
      <c r="H41" s="66"/>
    </row>
    <row r="42" spans="1:8" ht="12.75">
      <c r="A42" s="60" t="s">
        <v>14</v>
      </c>
      <c r="B42" s="387" t="s">
        <v>566</v>
      </c>
      <c r="C42" s="388"/>
      <c r="D42" s="388"/>
      <c r="E42" s="388"/>
      <c r="F42" s="389"/>
      <c r="G42" s="64"/>
      <c r="H42" s="66"/>
    </row>
    <row r="43" spans="1:8" ht="12.75">
      <c r="A43" s="60" t="s">
        <v>15</v>
      </c>
      <c r="B43" s="400" t="s">
        <v>567</v>
      </c>
      <c r="C43" s="388"/>
      <c r="D43" s="388"/>
      <c r="E43" s="388"/>
      <c r="F43" s="389"/>
      <c r="G43" s="64"/>
      <c r="H43" s="66"/>
    </row>
    <row r="44" spans="1:8" ht="13.5" thickBot="1">
      <c r="A44" s="69"/>
      <c r="B44" s="70"/>
      <c r="C44" s="70"/>
      <c r="D44" s="70"/>
      <c r="E44" s="71"/>
      <c r="F44" s="71"/>
      <c r="G44" s="71"/>
      <c r="H44" s="72"/>
    </row>
  </sheetData>
  <sheetProtection/>
  <mergeCells count="27">
    <mergeCell ref="C27:E27"/>
    <mergeCell ref="B33:C33"/>
    <mergeCell ref="A10:I10"/>
    <mergeCell ref="D33:G33"/>
    <mergeCell ref="C18:E18"/>
    <mergeCell ref="C19:E19"/>
    <mergeCell ref="C15:E15"/>
    <mergeCell ref="C23:E23"/>
    <mergeCell ref="C29:E29"/>
    <mergeCell ref="C25:E25"/>
    <mergeCell ref="B43:F43"/>
    <mergeCell ref="B37:C37"/>
    <mergeCell ref="D37:G37"/>
    <mergeCell ref="B41:F41"/>
    <mergeCell ref="B42:F42"/>
    <mergeCell ref="D36:G36"/>
    <mergeCell ref="B36:C36"/>
    <mergeCell ref="A6:I6"/>
    <mergeCell ref="A9:I9"/>
    <mergeCell ref="A8:I8"/>
    <mergeCell ref="B32:C32"/>
    <mergeCell ref="D32:G32"/>
    <mergeCell ref="C17:E17"/>
    <mergeCell ref="C21:E21"/>
    <mergeCell ref="A29:B29"/>
    <mergeCell ref="I29:K29"/>
    <mergeCell ref="F29:H29"/>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1.28125" style="73" customWidth="1"/>
    <col min="2" max="2" width="21.00390625" style="73" customWidth="1"/>
    <col min="3" max="3" width="30.00390625" style="73" customWidth="1"/>
    <col min="4" max="4" width="26.7109375" style="73" customWidth="1"/>
    <col min="5" max="5" width="23.57421875" style="73" customWidth="1"/>
    <col min="6" max="6" width="22.57421875" style="73" customWidth="1"/>
    <col min="7" max="7" width="20.57421875" style="73" customWidth="1"/>
    <col min="8" max="9" width="22.57421875" style="73" customWidth="1"/>
    <col min="10" max="10" width="35.28125" style="73" customWidth="1"/>
    <col min="11" max="11" width="25.140625" style="73" customWidth="1"/>
    <col min="12" max="16384" width="9.140625" style="73" customWidth="1"/>
  </cols>
  <sheetData>
    <row r="1" spans="2:9" ht="20.25">
      <c r="B1" s="433" t="s">
        <v>157</v>
      </c>
      <c r="C1" s="433"/>
      <c r="D1" s="42"/>
      <c r="E1" s="42"/>
      <c r="F1" s="42"/>
      <c r="G1" s="42"/>
      <c r="H1" s="42"/>
      <c r="I1" s="42"/>
    </row>
    <row r="2" spans="2:9" ht="16.5" customHeight="1">
      <c r="B2" s="103" t="str">
        <f>Tradingname</f>
        <v>Queensland Gas Pipeline</v>
      </c>
      <c r="C2" s="104"/>
      <c r="D2" s="74"/>
      <c r="E2" s="434" t="s">
        <v>412</v>
      </c>
      <c r="F2" s="434"/>
      <c r="G2" s="434"/>
      <c r="H2" s="74"/>
      <c r="I2" s="74"/>
    </row>
    <row r="3" spans="2:7" ht="15">
      <c r="B3" s="105" t="s">
        <v>182</v>
      </c>
      <c r="C3" s="106">
        <f>Yearending</f>
        <v>44926</v>
      </c>
      <c r="E3" s="434"/>
      <c r="F3" s="434"/>
      <c r="G3" s="434"/>
    </row>
    <row r="4" spans="2:7" ht="20.25">
      <c r="B4" s="41"/>
      <c r="E4" s="434"/>
      <c r="F4" s="434"/>
      <c r="G4" s="434"/>
    </row>
    <row r="5" spans="2:9" ht="15.75">
      <c r="B5" s="77" t="s">
        <v>193</v>
      </c>
      <c r="C5" s="75"/>
      <c r="D5" s="75"/>
      <c r="E5" s="75"/>
      <c r="F5" s="75"/>
      <c r="G5" s="76"/>
      <c r="H5" s="75"/>
      <c r="I5" s="75"/>
    </row>
    <row r="6" spans="2:9" ht="15.75">
      <c r="B6" s="77"/>
      <c r="C6" s="75"/>
      <c r="D6" s="75"/>
      <c r="E6" s="75"/>
      <c r="F6" s="75"/>
      <c r="G6" s="76"/>
      <c r="H6" s="75"/>
      <c r="I6" s="75"/>
    </row>
    <row r="7" spans="2:9" ht="40.5" customHeight="1">
      <c r="B7" s="229" t="s">
        <v>224</v>
      </c>
      <c r="C7" s="229" t="s">
        <v>18</v>
      </c>
      <c r="D7" s="247" t="s">
        <v>67</v>
      </c>
      <c r="E7" s="230" t="s">
        <v>220</v>
      </c>
      <c r="F7" s="230" t="s">
        <v>222</v>
      </c>
      <c r="G7" s="230" t="s">
        <v>66</v>
      </c>
      <c r="H7" s="230" t="s">
        <v>85</v>
      </c>
      <c r="I7" s="230" t="s">
        <v>86</v>
      </c>
    </row>
    <row r="8" spans="2:9" ht="12.75">
      <c r="B8" s="224"/>
      <c r="C8" s="231" t="s">
        <v>194</v>
      </c>
      <c r="D8" s="248"/>
      <c r="E8" s="232" t="s">
        <v>183</v>
      </c>
      <c r="F8" s="232" t="s">
        <v>183</v>
      </c>
      <c r="G8" s="232"/>
      <c r="H8" s="232" t="s">
        <v>183</v>
      </c>
      <c r="I8" s="232" t="s">
        <v>183</v>
      </c>
    </row>
    <row r="9" spans="2:9" ht="12.75">
      <c r="B9" s="225" t="s">
        <v>623</v>
      </c>
      <c r="C9" s="211" t="s">
        <v>52</v>
      </c>
      <c r="D9" s="225"/>
      <c r="E9" s="196">
        <v>0</v>
      </c>
      <c r="F9" s="196">
        <v>-106610999.49000001</v>
      </c>
      <c r="G9" s="365">
        <v>0.012182847888240918</v>
      </c>
      <c r="H9" s="243">
        <f>E9*G9</f>
        <v>0</v>
      </c>
      <c r="I9" s="243">
        <f>F9*G9</f>
        <v>-1298825.5900000003</v>
      </c>
    </row>
    <row r="10" spans="2:9" ht="25.5">
      <c r="B10" s="225" t="s">
        <v>623</v>
      </c>
      <c r="C10" s="211" t="s">
        <v>61</v>
      </c>
      <c r="D10" s="225"/>
      <c r="E10" s="196">
        <v>0</v>
      </c>
      <c r="F10" s="196">
        <v>-24053574.317210313</v>
      </c>
      <c r="G10" s="365">
        <v>0.030501612860702028</v>
      </c>
      <c r="H10" s="243">
        <f aca="true" t="shared" si="0" ref="H10:H35">E10*G10</f>
        <v>0</v>
      </c>
      <c r="I10" s="243">
        <f aca="true" t="shared" si="1" ref="I10:I35">F10*G10</f>
        <v>-733672.8117396741</v>
      </c>
    </row>
    <row r="11" spans="2:9" ht="12.75">
      <c r="B11" s="225" t="s">
        <v>623</v>
      </c>
      <c r="C11" s="246" t="s">
        <v>369</v>
      </c>
      <c r="D11" s="225"/>
      <c r="E11" s="196">
        <v>0</v>
      </c>
      <c r="F11" s="196">
        <v>-23119687.439999998</v>
      </c>
      <c r="G11" s="365">
        <v>0.03780764477324612</v>
      </c>
      <c r="H11" s="243">
        <f t="shared" si="0"/>
        <v>0</v>
      </c>
      <c r="I11" s="243">
        <f t="shared" si="1"/>
        <v>-874100.9299999999</v>
      </c>
    </row>
    <row r="12" spans="2:9" ht="12.75">
      <c r="B12" s="225" t="s">
        <v>623</v>
      </c>
      <c r="C12" s="211" t="s">
        <v>53</v>
      </c>
      <c r="D12" s="225"/>
      <c r="E12" s="196">
        <v>-26299430.020000003</v>
      </c>
      <c r="F12" s="196">
        <v>0</v>
      </c>
      <c r="G12" s="365">
        <v>0.02648498691683812</v>
      </c>
      <c r="H12" s="243">
        <f t="shared" si="0"/>
        <v>-696540.0599999998</v>
      </c>
      <c r="I12" s="243">
        <f t="shared" si="1"/>
        <v>0</v>
      </c>
    </row>
    <row r="13" spans="2:9" ht="12.75">
      <c r="B13" s="225" t="s">
        <v>623</v>
      </c>
      <c r="C13" s="211" t="s">
        <v>62</v>
      </c>
      <c r="D13" s="225"/>
      <c r="E13" s="196">
        <v>0</v>
      </c>
      <c r="F13" s="196">
        <v>-6875083.350805167</v>
      </c>
      <c r="G13" s="365">
        <v>0.0310652449890721</v>
      </c>
      <c r="H13" s="243">
        <f t="shared" si="0"/>
        <v>0</v>
      </c>
      <c r="I13" s="243">
        <f t="shared" si="1"/>
        <v>-213576.14861305326</v>
      </c>
    </row>
    <row r="14" spans="2:9" ht="12.75">
      <c r="B14" s="225" t="s">
        <v>623</v>
      </c>
      <c r="C14" s="246" t="s">
        <v>128</v>
      </c>
      <c r="D14" s="225"/>
      <c r="E14" s="196">
        <v>0</v>
      </c>
      <c r="F14" s="196">
        <v>0</v>
      </c>
      <c r="G14" s="365">
        <v>0</v>
      </c>
      <c r="H14" s="243">
        <f t="shared" si="0"/>
        <v>0</v>
      </c>
      <c r="I14" s="243">
        <f t="shared" si="1"/>
        <v>0</v>
      </c>
    </row>
    <row r="15" spans="2:9" ht="25.5">
      <c r="B15" s="225" t="s">
        <v>623</v>
      </c>
      <c r="C15" s="246" t="s">
        <v>54</v>
      </c>
      <c r="D15" s="225"/>
      <c r="E15" s="196">
        <v>0</v>
      </c>
      <c r="F15" s="196">
        <v>0</v>
      </c>
      <c r="G15" s="365">
        <v>0</v>
      </c>
      <c r="H15" s="243">
        <f t="shared" si="0"/>
        <v>0</v>
      </c>
      <c r="I15" s="243">
        <f t="shared" si="1"/>
        <v>0</v>
      </c>
    </row>
    <row r="16" spans="2:9" ht="25.5">
      <c r="B16" s="225" t="s">
        <v>623</v>
      </c>
      <c r="C16" s="246" t="s">
        <v>370</v>
      </c>
      <c r="D16" s="225"/>
      <c r="E16" s="196">
        <v>0</v>
      </c>
      <c r="F16" s="196">
        <v>0</v>
      </c>
      <c r="G16" s="365">
        <v>0</v>
      </c>
      <c r="H16" s="243">
        <f t="shared" si="0"/>
        <v>0</v>
      </c>
      <c r="I16" s="243">
        <f t="shared" si="1"/>
        <v>0</v>
      </c>
    </row>
    <row r="17" spans="2:9" ht="12.75">
      <c r="B17" s="225" t="s">
        <v>623</v>
      </c>
      <c r="C17" s="211" t="s">
        <v>179</v>
      </c>
      <c r="D17" s="225"/>
      <c r="E17" s="244">
        <f>SUM(E18:E35)</f>
        <v>0</v>
      </c>
      <c r="F17" s="244">
        <f>SUM(F18:F35)</f>
        <v>0</v>
      </c>
      <c r="G17" s="245"/>
      <c r="H17" s="244">
        <f>SUM(H18:H35)</f>
        <v>0</v>
      </c>
      <c r="I17" s="244">
        <f>SUM(I18:I35)</f>
        <v>0</v>
      </c>
    </row>
    <row r="18" spans="2:9" ht="12.75">
      <c r="B18" s="225"/>
      <c r="C18" s="225" t="s">
        <v>234</v>
      </c>
      <c r="D18" s="225"/>
      <c r="E18" s="240"/>
      <c r="F18" s="240"/>
      <c r="G18" s="241"/>
      <c r="H18" s="243">
        <f t="shared" si="0"/>
        <v>0</v>
      </c>
      <c r="I18" s="243">
        <f t="shared" si="1"/>
        <v>0</v>
      </c>
    </row>
    <row r="19" spans="2:9" ht="12.75">
      <c r="B19" s="225"/>
      <c r="C19" s="225"/>
      <c r="D19" s="225"/>
      <c r="E19" s="240"/>
      <c r="F19" s="240"/>
      <c r="G19" s="241"/>
      <c r="H19" s="243">
        <f t="shared" si="0"/>
        <v>0</v>
      </c>
      <c r="I19" s="243">
        <f t="shared" si="1"/>
        <v>0</v>
      </c>
    </row>
    <row r="20" spans="2:9" ht="12.75">
      <c r="B20" s="225"/>
      <c r="C20" s="225"/>
      <c r="D20" s="225"/>
      <c r="E20" s="240"/>
      <c r="F20" s="240"/>
      <c r="G20" s="241"/>
      <c r="H20" s="243">
        <f t="shared" si="0"/>
        <v>0</v>
      </c>
      <c r="I20" s="243">
        <f t="shared" si="1"/>
        <v>0</v>
      </c>
    </row>
    <row r="21" spans="2:9" ht="12.75">
      <c r="B21" s="225"/>
      <c r="C21" s="225"/>
      <c r="D21" s="225"/>
      <c r="E21" s="240"/>
      <c r="F21" s="240"/>
      <c r="G21" s="241"/>
      <c r="H21" s="243">
        <f t="shared" si="0"/>
        <v>0</v>
      </c>
      <c r="I21" s="243">
        <f t="shared" si="1"/>
        <v>0</v>
      </c>
    </row>
    <row r="22" spans="2:9" ht="12.75">
      <c r="B22" s="225"/>
      <c r="C22" s="225"/>
      <c r="D22" s="225"/>
      <c r="E22" s="240"/>
      <c r="F22" s="240"/>
      <c r="G22" s="241"/>
      <c r="H22" s="243">
        <f t="shared" si="0"/>
        <v>0</v>
      </c>
      <c r="I22" s="243">
        <f t="shared" si="1"/>
        <v>0</v>
      </c>
    </row>
    <row r="23" spans="2:9" ht="12.75">
      <c r="B23" s="225"/>
      <c r="C23" s="225"/>
      <c r="D23" s="225"/>
      <c r="E23" s="240"/>
      <c r="F23" s="240"/>
      <c r="G23" s="241"/>
      <c r="H23" s="243">
        <f t="shared" si="0"/>
        <v>0</v>
      </c>
      <c r="I23" s="243">
        <f t="shared" si="1"/>
        <v>0</v>
      </c>
    </row>
    <row r="24" spans="2:9" ht="12.75">
      <c r="B24" s="225"/>
      <c r="C24" s="225"/>
      <c r="D24" s="225"/>
      <c r="E24" s="240"/>
      <c r="F24" s="240"/>
      <c r="G24" s="241"/>
      <c r="H24" s="243">
        <f t="shared" si="0"/>
        <v>0</v>
      </c>
      <c r="I24" s="243">
        <f t="shared" si="1"/>
        <v>0</v>
      </c>
    </row>
    <row r="25" spans="2:9" ht="12.75">
      <c r="B25" s="225"/>
      <c r="C25" s="225"/>
      <c r="D25" s="225"/>
      <c r="E25" s="240"/>
      <c r="F25" s="240"/>
      <c r="G25" s="241"/>
      <c r="H25" s="243">
        <f t="shared" si="0"/>
        <v>0</v>
      </c>
      <c r="I25" s="243">
        <f t="shared" si="1"/>
        <v>0</v>
      </c>
    </row>
    <row r="26" spans="2:9" ht="12.75">
      <c r="B26" s="225"/>
      <c r="C26" s="225"/>
      <c r="D26" s="225"/>
      <c r="E26" s="240"/>
      <c r="F26" s="240"/>
      <c r="G26" s="241"/>
      <c r="H26" s="243">
        <f t="shared" si="0"/>
        <v>0</v>
      </c>
      <c r="I26" s="243">
        <f t="shared" si="1"/>
        <v>0</v>
      </c>
    </row>
    <row r="27" spans="2:9" ht="12.75">
      <c r="B27" s="225"/>
      <c r="C27" s="225"/>
      <c r="D27" s="225"/>
      <c r="E27" s="240"/>
      <c r="F27" s="240"/>
      <c r="G27" s="241"/>
      <c r="H27" s="243">
        <f t="shared" si="0"/>
        <v>0</v>
      </c>
      <c r="I27" s="243">
        <f t="shared" si="1"/>
        <v>0</v>
      </c>
    </row>
    <row r="28" spans="2:9" ht="12.75">
      <c r="B28" s="225"/>
      <c r="C28" s="225"/>
      <c r="D28" s="225"/>
      <c r="E28" s="240"/>
      <c r="F28" s="240"/>
      <c r="G28" s="241"/>
      <c r="H28" s="243">
        <f t="shared" si="0"/>
        <v>0</v>
      </c>
      <c r="I28" s="243">
        <f t="shared" si="1"/>
        <v>0</v>
      </c>
    </row>
    <row r="29" spans="2:9" ht="12.75">
      <c r="B29" s="225"/>
      <c r="C29" s="225"/>
      <c r="D29" s="225"/>
      <c r="E29" s="240"/>
      <c r="F29" s="240"/>
      <c r="G29" s="241"/>
      <c r="H29" s="243">
        <f t="shared" si="0"/>
        <v>0</v>
      </c>
      <c r="I29" s="243">
        <f t="shared" si="1"/>
        <v>0</v>
      </c>
    </row>
    <row r="30" spans="2:9" ht="12.75">
      <c r="B30" s="225"/>
      <c r="C30" s="225"/>
      <c r="D30" s="225"/>
      <c r="E30" s="240"/>
      <c r="F30" s="240"/>
      <c r="G30" s="241"/>
      <c r="H30" s="243">
        <f t="shared" si="0"/>
        <v>0</v>
      </c>
      <c r="I30" s="243">
        <f t="shared" si="1"/>
        <v>0</v>
      </c>
    </row>
    <row r="31" spans="2:9" ht="12.75">
      <c r="B31" s="225"/>
      <c r="C31" s="225"/>
      <c r="D31" s="225"/>
      <c r="E31" s="240"/>
      <c r="F31" s="240"/>
      <c r="G31" s="241"/>
      <c r="H31" s="243">
        <f t="shared" si="0"/>
        <v>0</v>
      </c>
      <c r="I31" s="243">
        <f t="shared" si="1"/>
        <v>0</v>
      </c>
    </row>
    <row r="32" spans="2:9" ht="12.75">
      <c r="B32" s="225"/>
      <c r="C32" s="225"/>
      <c r="D32" s="225"/>
      <c r="E32" s="240"/>
      <c r="F32" s="240"/>
      <c r="G32" s="241"/>
      <c r="H32" s="243">
        <f t="shared" si="0"/>
        <v>0</v>
      </c>
      <c r="I32" s="243">
        <f t="shared" si="1"/>
        <v>0</v>
      </c>
    </row>
    <row r="33" spans="2:9" ht="12.75">
      <c r="B33" s="225"/>
      <c r="C33" s="225"/>
      <c r="D33" s="225"/>
      <c r="E33" s="240"/>
      <c r="F33" s="240"/>
      <c r="G33" s="241"/>
      <c r="H33" s="243">
        <f t="shared" si="0"/>
        <v>0</v>
      </c>
      <c r="I33" s="243">
        <f t="shared" si="1"/>
        <v>0</v>
      </c>
    </row>
    <row r="34" spans="2:9" ht="12.75">
      <c r="B34" s="225"/>
      <c r="C34" s="225"/>
      <c r="D34" s="225"/>
      <c r="E34" s="240"/>
      <c r="F34" s="240"/>
      <c r="G34" s="241"/>
      <c r="H34" s="243">
        <f t="shared" si="0"/>
        <v>0</v>
      </c>
      <c r="I34" s="243">
        <f t="shared" si="1"/>
        <v>0</v>
      </c>
    </row>
    <row r="35" spans="2:9" ht="12.75">
      <c r="B35" s="225"/>
      <c r="C35" s="225"/>
      <c r="D35" s="225"/>
      <c r="E35" s="240"/>
      <c r="F35" s="240"/>
      <c r="G35" s="241"/>
      <c r="H35" s="243">
        <f t="shared" si="0"/>
        <v>0</v>
      </c>
      <c r="I35" s="243">
        <f t="shared" si="1"/>
        <v>0</v>
      </c>
    </row>
    <row r="36" spans="2:9" ht="12.75">
      <c r="B36" s="228"/>
      <c r="C36" s="429" t="s">
        <v>129</v>
      </c>
      <c r="D36" s="430"/>
      <c r="E36" s="243">
        <f>SUM(E9:E17)</f>
        <v>-26299430.020000003</v>
      </c>
      <c r="F36" s="243">
        <f>SUM(F9:F17)</f>
        <v>-160659344.5980155</v>
      </c>
      <c r="G36" s="242"/>
      <c r="H36" s="243">
        <f>SUM(H9:H17)</f>
        <v>-696540.0599999998</v>
      </c>
      <c r="I36" s="243">
        <f>SUM(I9:I17)</f>
        <v>-3120175.4803527277</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H124"/>
  <sheetViews>
    <sheetView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2" sqref="A2"/>
    </sheetView>
  </sheetViews>
  <sheetFormatPr defaultColWidth="9.140625" defaultRowHeight="12.75"/>
  <cols>
    <col min="1" max="1" width="12.00390625" style="162" customWidth="1"/>
    <col min="2" max="2" width="13.7109375" style="162" customWidth="1"/>
    <col min="3" max="3" width="51.421875" style="162" customWidth="1"/>
    <col min="4" max="5" width="20.7109375" style="162" customWidth="1"/>
    <col min="6" max="6" width="9.140625" style="162" customWidth="1"/>
    <col min="7" max="8" width="14.140625" style="162" bestFit="1" customWidth="1"/>
    <col min="9" max="16384" width="9.140625" style="162" customWidth="1"/>
  </cols>
  <sheetData>
    <row r="1" spans="2:3" ht="20.25">
      <c r="B1" s="435" t="s">
        <v>197</v>
      </c>
      <c r="C1" s="435"/>
    </row>
    <row r="2" spans="2:5" ht="15">
      <c r="B2" s="179" t="str">
        <f>Tradingname</f>
        <v>Queensland Gas Pipeline</v>
      </c>
      <c r="C2" s="180"/>
      <c r="E2" s="249"/>
    </row>
    <row r="3" spans="2:3" ht="15">
      <c r="B3" s="181" t="s">
        <v>182</v>
      </c>
      <c r="C3" s="182">
        <f>Yearending</f>
        <v>44926</v>
      </c>
    </row>
    <row r="4" spans="2:4" ht="20.25">
      <c r="B4" s="183"/>
      <c r="D4" s="250"/>
    </row>
    <row r="5" spans="2:4" ht="15.75">
      <c r="B5" s="436" t="s">
        <v>198</v>
      </c>
      <c r="C5" s="436"/>
      <c r="D5" s="251"/>
    </row>
    <row r="7" spans="2:5" ht="38.25">
      <c r="B7" s="264" t="s">
        <v>224</v>
      </c>
      <c r="C7" s="265" t="s">
        <v>18</v>
      </c>
      <c r="D7" s="265" t="s">
        <v>232</v>
      </c>
      <c r="E7" s="265" t="s">
        <v>233</v>
      </c>
    </row>
    <row r="8" spans="2:5" ht="12.75">
      <c r="B8" s="264"/>
      <c r="C8" s="266" t="s">
        <v>64</v>
      </c>
      <c r="D8" s="267"/>
      <c r="E8" s="267"/>
    </row>
    <row r="9" spans="2:5" ht="12.75">
      <c r="B9" s="253"/>
      <c r="C9" s="268" t="s">
        <v>148</v>
      </c>
      <c r="D9" s="254"/>
      <c r="E9" s="252"/>
    </row>
    <row r="10" spans="2:5" ht="12.75">
      <c r="B10" s="367" t="s">
        <v>620</v>
      </c>
      <c r="C10" s="269" t="s">
        <v>385</v>
      </c>
      <c r="D10" s="274">
        <f>SUMIF('3.3 Depreciation amortisation'!$D$9:$D$52,'3. Statement of pipeline assets'!C9,'3.3 Depreciation amortisation'!$H$9:$H$52)</f>
        <v>127918005.95000002</v>
      </c>
      <c r="E10" s="367">
        <v>127918005.95</v>
      </c>
    </row>
    <row r="11" spans="2:5" ht="12.75">
      <c r="B11" s="367" t="s">
        <v>620</v>
      </c>
      <c r="C11" s="269" t="s">
        <v>71</v>
      </c>
      <c r="D11" s="274">
        <f>SUMIF('3.3 Depreciation amortisation'!$D$9:$D$52,'3. Statement of pipeline assets'!C9,'3.3 Depreciation amortisation'!$I$9:$I$52)</f>
        <v>97967375.25999999</v>
      </c>
      <c r="E11" s="367">
        <v>98598250.41999999</v>
      </c>
    </row>
    <row r="12" spans="2:5" ht="12.75">
      <c r="B12" s="367" t="s">
        <v>620</v>
      </c>
      <c r="C12" s="269" t="s">
        <v>380</v>
      </c>
      <c r="D12" s="274">
        <f>SUMIF('3.3 Depreciation amortisation'!$D$9:$D$52,'3. Statement of pipeline assets'!C9,'3.3 Depreciation amortisation'!$J$9:$J$52)</f>
        <v>0</v>
      </c>
      <c r="E12" s="367">
        <v>0</v>
      </c>
    </row>
    <row r="13" spans="2:5" ht="12.75">
      <c r="B13" s="255"/>
      <c r="C13" s="270" t="s">
        <v>137</v>
      </c>
      <c r="D13" s="274">
        <f>SUM(D10:D12)</f>
        <v>225885381.21</v>
      </c>
      <c r="E13" s="274">
        <f>SUM(E10:E12)</f>
        <v>226516256.37</v>
      </c>
    </row>
    <row r="14" spans="2:5" ht="12.75">
      <c r="B14" s="367" t="s">
        <v>620</v>
      </c>
      <c r="C14" s="269" t="s">
        <v>381</v>
      </c>
      <c r="D14" s="274">
        <f>SUMIF('3.3 Depreciation amortisation'!$D$9:$D$52,'3. Statement of pipeline assets'!C9,'3.3 Depreciation amortisation'!$M$9:$M$52)+SUMIF('3.3 Depreciation amortisation'!$D$9:$D$52,'3. Statement of pipeline assets'!C9,'3.3 Depreciation amortisation'!$N$9:$N$52)</f>
        <v>-121176381.95000002</v>
      </c>
      <c r="E14" s="258">
        <v>-116694768.30999999</v>
      </c>
    </row>
    <row r="15" spans="2:6" ht="12.75">
      <c r="B15" s="367" t="s">
        <v>620</v>
      </c>
      <c r="C15" s="269" t="s">
        <v>392</v>
      </c>
      <c r="D15" s="274">
        <f>SUMIF('3.3 Depreciation amortisation'!$D$9:$D$52,'3. Statement of pipeline assets'!C9,'3.3 Depreciation amortisation'!$K$9:$K$52)</f>
        <v>0</v>
      </c>
      <c r="E15" s="367">
        <v>0</v>
      </c>
      <c r="F15" s="189"/>
    </row>
    <row r="16" spans="2:5" ht="12.75">
      <c r="B16" s="255"/>
      <c r="C16" s="270" t="s">
        <v>382</v>
      </c>
      <c r="D16" s="274">
        <f>SUM(D13:D15)</f>
        <v>104708999.25999999</v>
      </c>
      <c r="E16" s="274">
        <f>SUM(E13:E15)</f>
        <v>109821488.06000002</v>
      </c>
    </row>
    <row r="17" spans="2:5" ht="12.75">
      <c r="B17" s="256"/>
      <c r="C17" s="271" t="s">
        <v>149</v>
      </c>
      <c r="D17" s="275"/>
      <c r="E17" s="257"/>
    </row>
    <row r="18" spans="2:5" ht="12.75">
      <c r="B18" s="367" t="s">
        <v>620</v>
      </c>
      <c r="C18" s="269" t="s">
        <v>385</v>
      </c>
      <c r="D18" s="274">
        <f>SUMIF('3.3 Depreciation amortisation'!$D$9:$D$52,'3. Statement of pipeline assets'!C17,'3.3 Depreciation amortisation'!$H$9:$H$52)</f>
        <v>10733687.71</v>
      </c>
      <c r="E18" s="367">
        <v>10733687.71</v>
      </c>
    </row>
    <row r="19" spans="2:5" ht="12.75">
      <c r="B19" s="367" t="s">
        <v>620</v>
      </c>
      <c r="C19" s="269" t="s">
        <v>71</v>
      </c>
      <c r="D19" s="274">
        <f>SUMIF('3.3 Depreciation amortisation'!$D$9:$D$52,'3. Statement of pipeline assets'!C17,'3.3 Depreciation amortisation'!$I$9:$I$52)</f>
        <v>73651082.43</v>
      </c>
      <c r="E19" s="367">
        <v>73831859.49000001</v>
      </c>
    </row>
    <row r="20" spans="2:5" ht="12.75">
      <c r="B20" s="367" t="s">
        <v>620</v>
      </c>
      <c r="C20" s="269" t="s">
        <v>380</v>
      </c>
      <c r="D20" s="274">
        <f>SUMIF('3.3 Depreciation amortisation'!$D$9:$D$52,'3. Statement of pipeline assets'!C17,'3.3 Depreciation amortisation'!$J$9:$J$52)</f>
        <v>0</v>
      </c>
      <c r="E20" s="367">
        <v>0</v>
      </c>
    </row>
    <row r="21" spans="2:6" ht="12.75">
      <c r="B21" s="367" t="s">
        <v>620</v>
      </c>
      <c r="C21" s="269" t="s">
        <v>381</v>
      </c>
      <c r="D21" s="274">
        <f>SUMIF('3.3 Depreciation amortisation'!$D$9:$D$52,'3. Statement of pipeline assets'!C17,'3.3 Depreciation amortisation'!$M$9:$M$52)+SUMIF('3.3 Depreciation amortisation'!$D$9:$D$52,'3. Statement of pipeline assets'!C17,'3.3 Depreciation amortisation'!$N$9:$N$52)</f>
        <v>-41220666.19</v>
      </c>
      <c r="E21" s="258">
        <v>-38623351.39</v>
      </c>
      <c r="F21" s="189"/>
    </row>
    <row r="22" spans="2:5" ht="11.25" customHeight="1">
      <c r="B22" s="367" t="s">
        <v>620</v>
      </c>
      <c r="C22" s="269" t="s">
        <v>392</v>
      </c>
      <c r="D22" s="274">
        <f>SUMIF('3.3 Depreciation amortisation'!$D$9:$D$52,'3. Statement of pipeline assets'!C17,'3.3 Depreciation amortisation'!$K$9:$K$52)</f>
        <v>-7466545.84</v>
      </c>
      <c r="E22" s="258">
        <v>-7466545.84</v>
      </c>
    </row>
    <row r="23" spans="2:5" ht="12.75">
      <c r="B23" s="255"/>
      <c r="C23" s="270" t="s">
        <v>83</v>
      </c>
      <c r="D23" s="274">
        <f>SUM(D18:D22)</f>
        <v>35697558.110000014</v>
      </c>
      <c r="E23" s="274">
        <f>SUM(E18:E22)</f>
        <v>38475649.97000001</v>
      </c>
    </row>
    <row r="24" spans="2:5" ht="12.75">
      <c r="B24" s="256"/>
      <c r="C24" s="271" t="s">
        <v>150</v>
      </c>
      <c r="D24" s="275"/>
      <c r="E24" s="257"/>
    </row>
    <row r="25" spans="2:5" ht="12.75">
      <c r="B25" s="367" t="s">
        <v>620</v>
      </c>
      <c r="C25" s="269" t="s">
        <v>385</v>
      </c>
      <c r="D25" s="274">
        <f>SUMIF('3.3 Depreciation amortisation'!$D$9:$D$52,'3. Statement of pipeline assets'!C24,'3.3 Depreciation amortisation'!$H$9:$H$52)</f>
        <v>16830160.460000005</v>
      </c>
      <c r="E25" s="258">
        <v>16830160.460000005</v>
      </c>
    </row>
    <row r="26" spans="2:5" ht="12.75">
      <c r="B26" s="367" t="s">
        <v>620</v>
      </c>
      <c r="C26" s="269" t="s">
        <v>71</v>
      </c>
      <c r="D26" s="274">
        <f>SUMIF('3.3 Depreciation amortisation'!$D$9:$D$52,'3. Statement of pipeline assets'!C24,'3.3 Depreciation amortisation'!$I$9:$I$52)</f>
        <v>20620955.849999994</v>
      </c>
      <c r="E26" s="258">
        <v>21449759.55</v>
      </c>
    </row>
    <row r="27" spans="2:5" ht="12.75">
      <c r="B27" s="367" t="s">
        <v>620</v>
      </c>
      <c r="C27" s="269" t="s">
        <v>380</v>
      </c>
      <c r="D27" s="274">
        <f>SUMIF('3.3 Depreciation amortisation'!$D$9:$D$52,'3. Statement of pipeline assets'!C24,'3.3 Depreciation amortisation'!$J$9:$J$52)</f>
        <v>0</v>
      </c>
      <c r="E27" s="258">
        <v>0</v>
      </c>
    </row>
    <row r="28" spans="2:6" ht="12.75">
      <c r="B28" s="367" t="s">
        <v>620</v>
      </c>
      <c r="C28" s="269" t="s">
        <v>21</v>
      </c>
      <c r="D28" s="274">
        <f>SUMIF('3.3 Depreciation amortisation'!$D$9:$D$52,'3. Statement of pipeline assets'!C24,'3.3 Depreciation amortisation'!$M$9:$M$52)+SUMIF('3.3 Depreciation amortisation'!$D$9:$D$52,'3. Statement of pipeline assets'!C24,'3.3 Depreciation amortisation'!$N$9:$N$52)</f>
        <v>-14925637.860000005</v>
      </c>
      <c r="E28" s="258">
        <v>-13992791.889999991</v>
      </c>
      <c r="F28" s="189"/>
    </row>
    <row r="29" spans="2:5" ht="11.25" customHeight="1">
      <c r="B29" s="367" t="s">
        <v>620</v>
      </c>
      <c r="C29" s="269" t="s">
        <v>392</v>
      </c>
      <c r="D29" s="274">
        <f>SUMIF('3.3 Depreciation amortisation'!$D$9:$D$52,'3. Statement of pipeline assets'!C24,'3.3 Depreciation amortisation'!$K$9:$K$52)</f>
        <v>-1276982.1900000002</v>
      </c>
      <c r="E29" s="258">
        <v>-1276982.1900000002</v>
      </c>
    </row>
    <row r="30" spans="2:5" ht="12.75">
      <c r="B30" s="255"/>
      <c r="C30" s="270" t="s">
        <v>140</v>
      </c>
      <c r="D30" s="274">
        <f>SUM(D25:D29)</f>
        <v>21248496.259999994</v>
      </c>
      <c r="E30" s="274">
        <f>SUM(E25:E29)</f>
        <v>23010145.93000001</v>
      </c>
    </row>
    <row r="31" spans="2:5" ht="12.75">
      <c r="B31" s="256"/>
      <c r="C31" s="271" t="s">
        <v>151</v>
      </c>
      <c r="D31" s="275"/>
      <c r="E31" s="257"/>
    </row>
    <row r="32" spans="2:5" ht="12.75">
      <c r="B32" s="367" t="s">
        <v>620</v>
      </c>
      <c r="C32" s="269" t="s">
        <v>385</v>
      </c>
      <c r="D32" s="274">
        <f>SUMIF('3.3 Depreciation amortisation'!$D$9:$D$52,'3. Statement of pipeline assets'!C31,'3.3 Depreciation amortisation'!$H$9:$H$52)</f>
        <v>3012417.6599999983</v>
      </c>
      <c r="E32" s="258">
        <v>3012417.6599999983</v>
      </c>
    </row>
    <row r="33" spans="2:5" ht="12.75">
      <c r="B33" s="367" t="s">
        <v>620</v>
      </c>
      <c r="C33" s="269" t="s">
        <v>383</v>
      </c>
      <c r="D33" s="274">
        <f>SUMIF('3.3 Depreciation amortisation'!$D$9:$D$52,'3. Statement of pipeline assets'!C31,'3.3 Depreciation amortisation'!$I$9:$I$52)</f>
        <v>1483632.8299999998</v>
      </c>
      <c r="E33" s="258">
        <v>1483632.8299999998</v>
      </c>
    </row>
    <row r="34" spans="2:5" ht="12.75">
      <c r="B34" s="367" t="s">
        <v>620</v>
      </c>
      <c r="C34" s="269" t="s">
        <v>380</v>
      </c>
      <c r="D34" s="274">
        <f>SUMIF('3.3 Depreciation amortisation'!$D$9:$D$52,'3. Statement of pipeline assets'!C31,'3.3 Depreciation amortisation'!$J$9:$J$52)</f>
        <v>0</v>
      </c>
      <c r="E34" s="258">
        <v>0</v>
      </c>
    </row>
    <row r="35" spans="2:6" ht="12.75">
      <c r="B35" s="367" t="s">
        <v>620</v>
      </c>
      <c r="C35" s="269" t="s">
        <v>21</v>
      </c>
      <c r="D35" s="274">
        <f>SUMIF('3.3 Depreciation amortisation'!$D$9:$D$52,'3. Statement of pipeline assets'!C31,'3.3 Depreciation amortisation'!$M$9:$M$52)+SUMIF('3.3 Depreciation amortisation'!$D$9:$D$52,'3. Statement of pipeline assets'!C31,'3.3 Depreciation amortisation'!$N$9:$N$52)</f>
        <v>-3114048.9700000007</v>
      </c>
      <c r="E35" s="258">
        <v>-2866314.4099999997</v>
      </c>
      <c r="F35" s="189"/>
    </row>
    <row r="36" spans="2:5" ht="11.25" customHeight="1">
      <c r="B36" s="367" t="s">
        <v>620</v>
      </c>
      <c r="C36" s="269" t="s">
        <v>392</v>
      </c>
      <c r="D36" s="274">
        <f>SUMIF('3.3 Depreciation amortisation'!$D$9:$D$52,'3. Statement of pipeline assets'!C31,'3.3 Depreciation amortisation'!$K$9:$K$52)</f>
        <v>0</v>
      </c>
      <c r="E36" s="258">
        <v>0</v>
      </c>
    </row>
    <row r="37" spans="2:5" ht="12.75">
      <c r="B37" s="255"/>
      <c r="C37" s="270" t="s">
        <v>384</v>
      </c>
      <c r="D37" s="274">
        <f>SUM(D32:D36)</f>
        <v>1382001.5199999977</v>
      </c>
      <c r="E37" s="274">
        <f>SUM(E32:E36)</f>
        <v>1629736.0799999987</v>
      </c>
    </row>
    <row r="38" spans="2:5" ht="12.75">
      <c r="B38" s="256"/>
      <c r="C38" s="271" t="s">
        <v>534</v>
      </c>
      <c r="D38" s="275"/>
      <c r="E38" s="257"/>
    </row>
    <row r="39" spans="2:5" ht="12.75">
      <c r="B39" s="367" t="s">
        <v>620</v>
      </c>
      <c r="C39" s="269" t="s">
        <v>385</v>
      </c>
      <c r="D39" s="274">
        <f>SUMIF('3.3 Depreciation amortisation'!$D$9:$D$52,'3. Statement of pipeline assets'!C38,'3.3 Depreciation amortisation'!$H$9:$H$52)</f>
        <v>0</v>
      </c>
      <c r="E39" s="258">
        <v>0</v>
      </c>
    </row>
    <row r="40" spans="2:5" ht="12.75">
      <c r="B40" s="367" t="s">
        <v>620</v>
      </c>
      <c r="C40" s="269" t="s">
        <v>71</v>
      </c>
      <c r="D40" s="274">
        <f>SUMIF('3.3 Depreciation amortisation'!$D$9:$D$52,'3. Statement of pipeline assets'!C38,'3.3 Depreciation amortisation'!$I$9:$I$52)</f>
        <v>0</v>
      </c>
      <c r="E40" s="258">
        <v>0</v>
      </c>
    </row>
    <row r="41" spans="2:5" ht="12.75">
      <c r="B41" s="367" t="s">
        <v>620</v>
      </c>
      <c r="C41" s="269" t="s">
        <v>380</v>
      </c>
      <c r="D41" s="274">
        <f>SUMIF('3.3 Depreciation amortisation'!$D$9:$D$52,'3. Statement of pipeline assets'!C38,'3.3 Depreciation amortisation'!$J$9:$J$52)</f>
        <v>0</v>
      </c>
      <c r="E41" s="258">
        <v>0</v>
      </c>
    </row>
    <row r="42" spans="2:6" ht="12.75">
      <c r="B42" s="367" t="s">
        <v>620</v>
      </c>
      <c r="C42" s="269" t="s">
        <v>21</v>
      </c>
      <c r="D42" s="274">
        <f>SUMIF('3.3 Depreciation amortisation'!$D$9:$D$52,'3. Statement of pipeline assets'!C38,'3.3 Depreciation amortisation'!$M$9:$M$52)+SUMIF('3.3 Depreciation amortisation'!$D$9:$D$52,'3. Statement of pipeline assets'!C38,'3.3 Depreciation amortisation'!$N$9:$N$52)</f>
        <v>0</v>
      </c>
      <c r="E42" s="258">
        <v>0</v>
      </c>
      <c r="F42" s="189"/>
    </row>
    <row r="43" spans="2:5" ht="11.25" customHeight="1">
      <c r="B43" s="367" t="s">
        <v>620</v>
      </c>
      <c r="C43" s="269" t="s">
        <v>392</v>
      </c>
      <c r="D43" s="274">
        <f>SUMIF('3.3 Depreciation amortisation'!$D$9:$D$52,'3. Statement of pipeline assets'!C38,'3.3 Depreciation amortisation'!$K$9:$K$52)</f>
        <v>0</v>
      </c>
      <c r="E43" s="258">
        <v>0</v>
      </c>
    </row>
    <row r="44" spans="2:5" ht="12.75">
      <c r="B44" s="255"/>
      <c r="C44" s="270" t="s">
        <v>540</v>
      </c>
      <c r="D44" s="274">
        <f>SUM(D39:D43)</f>
        <v>0</v>
      </c>
      <c r="E44" s="274">
        <f>SUM(E39:E43)</f>
        <v>0</v>
      </c>
    </row>
    <row r="45" spans="2:5" ht="12.75">
      <c r="B45" s="256"/>
      <c r="C45" s="271" t="s">
        <v>152</v>
      </c>
      <c r="D45" s="275"/>
      <c r="E45" s="257"/>
    </row>
    <row r="46" spans="2:5" ht="12.75">
      <c r="B46" s="367" t="s">
        <v>620</v>
      </c>
      <c r="C46" s="269" t="s">
        <v>385</v>
      </c>
      <c r="D46" s="274">
        <f>SUMIF('3.3 Depreciation amortisation'!$D$9:$D$52,'3. Statement of pipeline assets'!C45,'3.3 Depreciation amortisation'!$H$9:$H$52)</f>
        <v>22396.100000000002</v>
      </c>
      <c r="E46" s="258">
        <v>22396.100000000002</v>
      </c>
    </row>
    <row r="47" spans="2:5" ht="12.75">
      <c r="B47" s="367" t="s">
        <v>620</v>
      </c>
      <c r="C47" s="269" t="s">
        <v>71</v>
      </c>
      <c r="D47" s="274">
        <f>SUMIF('3.3 Depreciation amortisation'!$D$9:$D$52,'3. Statement of pipeline assets'!C45,'3.3 Depreciation amortisation'!$I$9:$I$52)</f>
        <v>2560331.5800000005</v>
      </c>
      <c r="E47" s="258">
        <v>2512448.76</v>
      </c>
    </row>
    <row r="48" spans="2:5" ht="12.75">
      <c r="B48" s="367" t="s">
        <v>620</v>
      </c>
      <c r="C48" s="269" t="s">
        <v>380</v>
      </c>
      <c r="D48" s="274">
        <f>SUMIF('3.3 Depreciation amortisation'!$D$9:$D$52,'3. Statement of pipeline assets'!C45,'3.3 Depreciation amortisation'!$J$9:$J$52)</f>
        <v>0</v>
      </c>
      <c r="E48" s="258">
        <v>0</v>
      </c>
    </row>
    <row r="49" spans="2:6" ht="11.25" customHeight="1">
      <c r="B49" s="367" t="s">
        <v>620</v>
      </c>
      <c r="C49" s="269" t="s">
        <v>21</v>
      </c>
      <c r="D49" s="274">
        <f>SUMIF('3.3 Depreciation amortisation'!$D$9:$D$52,'3. Statement of pipeline assets'!C45,'3.3 Depreciation amortisation'!$M$9:$M$52)+SUMIF('3.3 Depreciation amortisation'!$D$9:$D$52,'3. Statement of pipeline assets'!C45,'3.3 Depreciation amortisation'!$N$9:$N$52)</f>
        <v>-2263623.5099999993</v>
      </c>
      <c r="E49" s="258">
        <v>-2155728.11</v>
      </c>
      <c r="F49" s="189"/>
    </row>
    <row r="50" spans="2:5" ht="11.25" customHeight="1">
      <c r="B50" s="367" t="s">
        <v>620</v>
      </c>
      <c r="C50" s="269" t="s">
        <v>392</v>
      </c>
      <c r="D50" s="274">
        <f>SUMIF('3.3 Depreciation amortisation'!$D$9:$D$52,'3. Statement of pipeline assets'!C45,'3.3 Depreciation amortisation'!$K$9:$K$52)</f>
        <v>0</v>
      </c>
      <c r="E50" s="258">
        <v>0</v>
      </c>
    </row>
    <row r="51" spans="2:5" ht="12.75">
      <c r="B51" s="255"/>
      <c r="C51" s="270" t="s">
        <v>143</v>
      </c>
      <c r="D51" s="274">
        <f>SUM(D46:D50)</f>
        <v>319104.1700000013</v>
      </c>
      <c r="E51" s="274">
        <f>SUM(E46:E50)</f>
        <v>379116.75</v>
      </c>
    </row>
    <row r="52" spans="2:5" ht="12.75">
      <c r="B52" s="256"/>
      <c r="C52" s="271" t="s">
        <v>153</v>
      </c>
      <c r="D52" s="275"/>
      <c r="E52" s="257"/>
    </row>
    <row r="53" spans="2:5" ht="12.75">
      <c r="B53" s="367" t="s">
        <v>620</v>
      </c>
      <c r="C53" s="269" t="s">
        <v>385</v>
      </c>
      <c r="D53" s="274">
        <f>SUMIF('3.3 Depreciation amortisation'!$D$9:$D$52,'3. Statement of pipeline assets'!C52,'3.3 Depreciation amortisation'!$H$9:$H$52)</f>
        <v>125061.76999999997</v>
      </c>
      <c r="E53" s="258">
        <v>125061.76999999997</v>
      </c>
    </row>
    <row r="54" spans="2:5" ht="12.75">
      <c r="B54" s="367" t="s">
        <v>620</v>
      </c>
      <c r="C54" s="269" t="s">
        <v>71</v>
      </c>
      <c r="D54" s="274">
        <f>SUMIF('3.3 Depreciation amortisation'!$D$9:$D$52,'3. Statement of pipeline assets'!C52,'3.3 Depreciation amortisation'!$I$9:$I$52)</f>
        <v>12459424.280000007</v>
      </c>
      <c r="E54" s="258">
        <v>12459424.280000007</v>
      </c>
    </row>
    <row r="55" spans="2:5" ht="12.75">
      <c r="B55" s="367" t="s">
        <v>620</v>
      </c>
      <c r="C55" s="269" t="s">
        <v>380</v>
      </c>
      <c r="D55" s="274">
        <f>SUMIF('3.3 Depreciation amortisation'!$D$9:$D$52,'3. Statement of pipeline assets'!C52,'3.3 Depreciation amortisation'!$J$9:$J$52)</f>
        <v>0</v>
      </c>
      <c r="E55" s="258">
        <v>0</v>
      </c>
    </row>
    <row r="56" spans="2:6" ht="12.75">
      <c r="B56" s="367" t="s">
        <v>620</v>
      </c>
      <c r="C56" s="269" t="s">
        <v>21</v>
      </c>
      <c r="D56" s="274">
        <f>SUMIF('3.3 Depreciation amortisation'!$D$9:$D$52,'3. Statement of pipeline assets'!C52,'3.3 Depreciation amortisation'!$M$9:$M$52)+SUMIF('3.3 Depreciation amortisation'!$D$9:$D$52,'3. Statement of pipeline assets'!C52,'3.3 Depreciation amortisation'!$N$9:$N$52)</f>
        <v>-4783252.100000003</v>
      </c>
      <c r="E56" s="258">
        <v>-4434691.2799999975</v>
      </c>
      <c r="F56" s="189"/>
    </row>
    <row r="57" spans="2:5" ht="11.25" customHeight="1">
      <c r="B57" s="367" t="s">
        <v>620</v>
      </c>
      <c r="C57" s="269" t="s">
        <v>392</v>
      </c>
      <c r="D57" s="274">
        <f>SUMIF('3.3 Depreciation amortisation'!$D$9:$D$52,'3. Statement of pipeline assets'!C52,'3.3 Depreciation amortisation'!$K$9:$K$52)</f>
        <v>0</v>
      </c>
      <c r="E57" s="258">
        <v>0</v>
      </c>
    </row>
    <row r="58" spans="2:5" ht="12.75">
      <c r="B58" s="255"/>
      <c r="C58" s="270" t="s">
        <v>84</v>
      </c>
      <c r="D58" s="274">
        <f>SUM(D53:D57)</f>
        <v>7801233.950000003</v>
      </c>
      <c r="E58" s="274">
        <f>SUM(E53:E57)</f>
        <v>8149794.770000009</v>
      </c>
    </row>
    <row r="59" spans="2:5" ht="12.75">
      <c r="B59" s="256"/>
      <c r="C59" s="271" t="s">
        <v>144</v>
      </c>
      <c r="D59" s="275"/>
      <c r="E59" s="257"/>
    </row>
    <row r="60" spans="2:5" ht="12.75">
      <c r="B60" s="367" t="s">
        <v>620</v>
      </c>
      <c r="C60" s="269" t="s">
        <v>385</v>
      </c>
      <c r="D60" s="274">
        <f>SUMIF('3.3 Depreciation amortisation'!$D$9:$D$52,'3. Statement of pipeline assets'!C59,'3.3 Depreciation amortisation'!$H$9:$H$52)</f>
        <v>23850</v>
      </c>
      <c r="E60" s="258">
        <v>23850</v>
      </c>
    </row>
    <row r="61" spans="2:5" ht="12.75">
      <c r="B61" s="367" t="s">
        <v>620</v>
      </c>
      <c r="C61" s="269" t="s">
        <v>71</v>
      </c>
      <c r="D61" s="274">
        <f>SUMIF('3.3 Depreciation amortisation'!$D$9:$D$52,'3. Statement of pipeline assets'!C59,'3.3 Depreciation amortisation'!$I$9:$I$52)</f>
        <v>6696715.3</v>
      </c>
      <c r="E61" s="258">
        <v>6696715.3</v>
      </c>
    </row>
    <row r="62" spans="2:5" ht="12.75">
      <c r="B62" s="367" t="s">
        <v>620</v>
      </c>
      <c r="C62" s="269" t="s">
        <v>380</v>
      </c>
      <c r="D62" s="274">
        <f>SUMIF('3.3 Depreciation amortisation'!$D$9:$D$52,'3. Statement of pipeline assets'!C59,'3.3 Depreciation amortisation'!$J$9:$J$52)</f>
        <v>0</v>
      </c>
      <c r="E62" s="258">
        <v>0</v>
      </c>
    </row>
    <row r="63" spans="2:5" ht="11.25" customHeight="1">
      <c r="B63" s="367" t="s">
        <v>620</v>
      </c>
      <c r="C63" s="269" t="s">
        <v>392</v>
      </c>
      <c r="D63" s="274">
        <f>SUMIF('3.3 Depreciation amortisation'!$D$9:$D$52,'3. Statement of pipeline assets'!C59,'3.3 Depreciation amortisation'!$K$9:$K$52)</f>
        <v>0</v>
      </c>
      <c r="E63" s="258">
        <v>0</v>
      </c>
    </row>
    <row r="64" spans="2:5" ht="12.75">
      <c r="B64" s="255"/>
      <c r="C64" s="270" t="s">
        <v>145</v>
      </c>
      <c r="D64" s="274">
        <f>SUM(D60:D63)</f>
        <v>6720565.3</v>
      </c>
      <c r="E64" s="274">
        <f>SUM(E60:E63)</f>
        <v>6720565.3</v>
      </c>
    </row>
    <row r="65" spans="2:5" ht="12.75">
      <c r="B65" s="256"/>
      <c r="C65" s="271" t="s">
        <v>235</v>
      </c>
      <c r="D65" s="275"/>
      <c r="E65" s="257"/>
    </row>
    <row r="66" spans="2:6" s="261" customFormat="1" ht="12.75">
      <c r="B66" s="367" t="s">
        <v>620</v>
      </c>
      <c r="C66" s="269" t="s">
        <v>385</v>
      </c>
      <c r="D66" s="276">
        <f>SUMIF('3.3 Depreciation amortisation'!$D$9:$D$52,'3. Statement of pipeline assets'!C65,'3.3 Depreciation amortisation'!$H$9:$H$52)</f>
        <v>16424864.94</v>
      </c>
      <c r="E66" s="258">
        <v>16424864.94</v>
      </c>
      <c r="F66" s="260"/>
    </row>
    <row r="67" spans="2:8" s="261" customFormat="1" ht="12.75">
      <c r="B67" s="367" t="s">
        <v>620</v>
      </c>
      <c r="C67" s="269" t="s">
        <v>71</v>
      </c>
      <c r="D67" s="276">
        <f>SUMIF('3.3 Depreciation amortisation'!$D$9:$D$52,'3. Statement of pipeline assets'!C65,'3.3 Depreciation amortisation'!$I$9:$I$52)</f>
        <v>8938637.16447982</v>
      </c>
      <c r="E67" s="258">
        <v>8825632.983276071</v>
      </c>
      <c r="F67" s="260"/>
      <c r="H67" s="369"/>
    </row>
    <row r="68" spans="2:6" s="261" customFormat="1" ht="12.75">
      <c r="B68" s="367" t="s">
        <v>620</v>
      </c>
      <c r="C68" s="269" t="s">
        <v>380</v>
      </c>
      <c r="D68" s="276">
        <f>SUMIF('3.3 Depreciation amortisation'!$D$9:$D$52,'3. Statement of pipeline assets'!C65,'3.3 Depreciation amortisation'!$J$9:$J$52)</f>
        <v>0</v>
      </c>
      <c r="E68" s="259">
        <v>0</v>
      </c>
      <c r="F68" s="260"/>
    </row>
    <row r="69" spans="2:6" s="261" customFormat="1" ht="12.75">
      <c r="B69" s="367" t="s">
        <v>620</v>
      </c>
      <c r="C69" s="269" t="s">
        <v>21</v>
      </c>
      <c r="D69" s="276">
        <f>SUMIF('3.3 Depreciation amortisation'!$D$9:$D$52,'3. Statement of pipeline assets'!C65,'3.3 Depreciation amortisation'!$M$9:$M$52)+SUMIF('3.3 Depreciation amortisation'!$D$9:$D$52,'3. Statement of pipeline assets'!C65,'3.3 Depreciation amortisation'!$N$9:$N$52)</f>
        <v>-16903684.71711438</v>
      </c>
      <c r="E69" s="258">
        <v>-15726815.555178123</v>
      </c>
      <c r="F69" s="260"/>
    </row>
    <row r="70" spans="2:5" s="261" customFormat="1" ht="12.75">
      <c r="B70" s="367" t="s">
        <v>620</v>
      </c>
      <c r="C70" s="269" t="s">
        <v>392</v>
      </c>
      <c r="D70" s="276">
        <f>SUMIF('3.3 Depreciation amortisation'!$D$9:$D$52,'3. Statement of pipeline assets'!C65,'3.3 Depreciation amortisation'!$K$9:$K$52)</f>
        <v>-1924518.989999999</v>
      </c>
      <c r="E70" s="258">
        <v>-1924518.989999999</v>
      </c>
    </row>
    <row r="71" spans="2:5" ht="12.75">
      <c r="B71" s="255"/>
      <c r="C71" s="270" t="s">
        <v>236</v>
      </c>
      <c r="D71" s="274">
        <f>SUM(D66:D70)</f>
        <v>6535298.397365439</v>
      </c>
      <c r="E71" s="274">
        <f>SUM(E66:E70)</f>
        <v>7599163.378097949</v>
      </c>
    </row>
    <row r="72" spans="2:6" ht="12.75">
      <c r="B72" s="256"/>
      <c r="C72" s="271" t="s">
        <v>274</v>
      </c>
      <c r="D72" s="275"/>
      <c r="E72" s="257"/>
      <c r="F72" s="262"/>
    </row>
    <row r="73" spans="2:6" ht="12.75">
      <c r="B73" s="367" t="s">
        <v>620</v>
      </c>
      <c r="C73" s="269" t="s">
        <v>385</v>
      </c>
      <c r="D73" s="274">
        <f>SUMIF('3.3 Depreciation amortisation'!$D$9:$D$52,'3. Statement of pipeline assets'!C72,'3.3 Depreciation amortisation'!$H$9:$H$52)</f>
        <v>0</v>
      </c>
      <c r="E73" s="258">
        <v>0</v>
      </c>
      <c r="F73" s="262"/>
    </row>
    <row r="74" spans="2:6" ht="12.75">
      <c r="B74" s="367" t="s">
        <v>620</v>
      </c>
      <c r="C74" s="269" t="s">
        <v>71</v>
      </c>
      <c r="D74" s="274">
        <f>SUMIF('3.3 Depreciation amortisation'!$D$9:$D$52,'3. Statement of pipeline assets'!C72,'3.3 Depreciation amortisation'!$I$9:$I$52)</f>
        <v>0</v>
      </c>
      <c r="E74" s="258">
        <v>0</v>
      </c>
      <c r="F74" s="262"/>
    </row>
    <row r="75" spans="2:6" ht="12.75">
      <c r="B75" s="367" t="s">
        <v>620</v>
      </c>
      <c r="C75" s="269" t="s">
        <v>380</v>
      </c>
      <c r="D75" s="274">
        <f>SUMIF('3.3 Depreciation amortisation'!$D$9:$D$52,'3. Statement of pipeline assets'!C72,'3.3 Depreciation amortisation'!$J$9:$J$52)</f>
        <v>0</v>
      </c>
      <c r="E75" s="258">
        <v>0</v>
      </c>
      <c r="F75" s="262"/>
    </row>
    <row r="76" spans="2:6" ht="12.75">
      <c r="B76" s="367" t="s">
        <v>620</v>
      </c>
      <c r="C76" s="269" t="s">
        <v>386</v>
      </c>
      <c r="D76" s="274">
        <f>SUMIF('3.3 Depreciation amortisation'!$D$9:$D$52,'3. Statement of pipeline assets'!C72,'3.3 Depreciation amortisation'!$M$9:$M$52)+SUMIF('3.3 Depreciation amortisation'!$D$9:$D$52,'3. Statement of pipeline assets'!C72,'3.3 Depreciation amortisation'!$N$9:$N$52)</f>
        <v>0</v>
      </c>
      <c r="E76" s="258">
        <v>0</v>
      </c>
      <c r="F76" s="262"/>
    </row>
    <row r="77" spans="2:7" ht="11.25" customHeight="1">
      <c r="B77" s="367" t="s">
        <v>620</v>
      </c>
      <c r="C77" s="269" t="s">
        <v>392</v>
      </c>
      <c r="D77" s="274">
        <f>SUMIF('3.3 Depreciation amortisation'!$D$9:$D$52,'3. Statement of pipeline assets'!C72,'3.3 Depreciation amortisation'!$K$9:$K$52)</f>
        <v>0</v>
      </c>
      <c r="E77" s="258">
        <v>0</v>
      </c>
      <c r="F77" s="262"/>
      <c r="G77" s="262"/>
    </row>
    <row r="78" spans="2:6" ht="12.75">
      <c r="B78" s="255"/>
      <c r="C78" s="270" t="s">
        <v>275</v>
      </c>
      <c r="D78" s="274">
        <f>SUM(D73:D77)</f>
        <v>0</v>
      </c>
      <c r="E78" s="274">
        <f>SUM(E73:E77)</f>
        <v>0</v>
      </c>
      <c r="F78" s="262"/>
    </row>
    <row r="79" spans="2:5" ht="12.75">
      <c r="B79" s="367" t="s">
        <v>621</v>
      </c>
      <c r="C79" s="271" t="s">
        <v>235</v>
      </c>
      <c r="D79" s="258">
        <v>499161925.1476754</v>
      </c>
      <c r="E79" s="258">
        <v>419117909.7076754</v>
      </c>
    </row>
    <row r="80" spans="2:6" ht="12.75">
      <c r="B80" s="255"/>
      <c r="C80" s="272" t="s">
        <v>75</v>
      </c>
      <c r="D80" s="274">
        <f>SUM(D16,D23,D30,D37,D44,D51,D58,D64,D71,D79,D78)</f>
        <v>683575182.1150408</v>
      </c>
      <c r="E80" s="274">
        <f>SUM(E16,E23,E30,E37,E44,E51,E58,E64,E71,E79,E78)</f>
        <v>614903569.9457734</v>
      </c>
      <c r="F80" s="262"/>
    </row>
    <row r="81" spans="2:5" ht="12.75">
      <c r="B81" s="256"/>
      <c r="C81" s="266" t="s">
        <v>387</v>
      </c>
      <c r="D81" s="275"/>
      <c r="E81" s="257"/>
    </row>
    <row r="82" spans="2:5" ht="12.75">
      <c r="B82" s="256"/>
      <c r="C82" s="271" t="s">
        <v>372</v>
      </c>
      <c r="D82" s="275"/>
      <c r="E82" s="257"/>
    </row>
    <row r="83" spans="2:6" ht="12.75">
      <c r="B83" s="367" t="s">
        <v>620</v>
      </c>
      <c r="C83" s="269" t="s">
        <v>385</v>
      </c>
      <c r="D83" s="274">
        <f>SUMIF('3.3 Depreciation amortisation'!$D$60:$D$77,$C$82,'3.3 Depreciation amortisation'!$G$60:$G$77)</f>
        <v>1307.68</v>
      </c>
      <c r="E83" s="258">
        <v>1307.68</v>
      </c>
      <c r="F83" s="262"/>
    </row>
    <row r="84" spans="2:6" ht="12.75">
      <c r="B84" s="367" t="s">
        <v>620</v>
      </c>
      <c r="C84" s="269" t="s">
        <v>71</v>
      </c>
      <c r="D84" s="274">
        <f>SUMIF('3.3 Depreciation amortisation'!$D$60:$D$77,$C$82,'3.3 Depreciation amortisation'!$H$60:$H$77)</f>
        <v>10640685.749999996</v>
      </c>
      <c r="E84" s="258">
        <v>9867459.679999992</v>
      </c>
      <c r="F84" s="262"/>
    </row>
    <row r="85" spans="2:5" ht="12.75">
      <c r="B85" s="367" t="s">
        <v>620</v>
      </c>
      <c r="C85" s="269" t="s">
        <v>380</v>
      </c>
      <c r="D85" s="274">
        <f>SUMIF('3.3 Depreciation amortisation'!$D$60:$D$77,$C$82,'3.3 Depreciation amortisation'!$I$60:$I$77)</f>
        <v>0</v>
      </c>
      <c r="E85" s="258">
        <v>0</v>
      </c>
    </row>
    <row r="86" spans="2:6" ht="12.75">
      <c r="B86" s="367" t="s">
        <v>620</v>
      </c>
      <c r="C86" s="269" t="s">
        <v>21</v>
      </c>
      <c r="D86" s="274">
        <f>SUMIF('3.3 Depreciation amortisation'!$D$60:$D$77,$C$82,'3.3 Depreciation amortisation'!$L$60:$L$77)+SUMIF('3.3 Depreciation amortisation'!$D$60:$D$77,$C$82,'3.3 Depreciation amortisation'!$M$60:$M$77)</f>
        <v>-6895017.17999999</v>
      </c>
      <c r="E86" s="258">
        <v>-6236590.7299999995</v>
      </c>
      <c r="F86" s="262"/>
    </row>
    <row r="87" spans="2:6" ht="12.75">
      <c r="B87" s="367" t="s">
        <v>620</v>
      </c>
      <c r="C87" s="269" t="s">
        <v>392</v>
      </c>
      <c r="D87" s="274">
        <f>SUMIF('3.3 Depreciation amortisation'!$D$60:$D$77,$C$82,'3.3 Depreciation amortisation'!$J$60:$J$77)</f>
        <v>-474218.57000000007</v>
      </c>
      <c r="E87" s="258">
        <v>-426906.55000000005</v>
      </c>
      <c r="F87" s="262"/>
    </row>
    <row r="88" spans="2:5" ht="12.75">
      <c r="B88" s="255"/>
      <c r="C88" s="270" t="s">
        <v>391</v>
      </c>
      <c r="D88" s="274">
        <f>SUM(D83:D87)</f>
        <v>3272757.6800000053</v>
      </c>
      <c r="E88" s="274">
        <f>SUM(E83:E87)</f>
        <v>3205270.0799999926</v>
      </c>
    </row>
    <row r="89" spans="2:6" ht="12.75">
      <c r="B89" s="256"/>
      <c r="C89" s="271" t="s">
        <v>309</v>
      </c>
      <c r="D89" s="275"/>
      <c r="E89" s="257"/>
      <c r="F89" s="262"/>
    </row>
    <row r="90" spans="2:6" ht="12.75">
      <c r="B90" s="367" t="s">
        <v>620</v>
      </c>
      <c r="C90" s="269" t="s">
        <v>385</v>
      </c>
      <c r="D90" s="274">
        <f>SUMIF('3.3 Depreciation amortisation'!$D$60:$D$77,$C$89,'3.3 Depreciation amortisation'!$G$60:$G$77)</f>
        <v>0</v>
      </c>
      <c r="E90" s="258"/>
      <c r="F90" s="262"/>
    </row>
    <row r="91" spans="2:6" ht="12.75">
      <c r="B91" s="367" t="s">
        <v>620</v>
      </c>
      <c r="C91" s="269" t="s">
        <v>71</v>
      </c>
      <c r="D91" s="274">
        <f>SUMIF('3.3 Depreciation amortisation'!$D$60:$D$77,$C$89,'3.3 Depreciation amortisation'!$H$60:$H$77)</f>
        <v>0</v>
      </c>
      <c r="E91" s="258"/>
      <c r="F91" s="262"/>
    </row>
    <row r="92" spans="2:6" ht="12.75">
      <c r="B92" s="367" t="s">
        <v>620</v>
      </c>
      <c r="C92" s="269" t="s">
        <v>380</v>
      </c>
      <c r="D92" s="274">
        <f>SUMIF('3.3 Depreciation amortisation'!$D$60:$D$77,$C$89,'3.3 Depreciation amortisation'!$I$60:$I$77)</f>
        <v>0</v>
      </c>
      <c r="E92" s="258"/>
      <c r="F92" s="262"/>
    </row>
    <row r="93" spans="2:6" ht="12.75">
      <c r="B93" s="367" t="s">
        <v>620</v>
      </c>
      <c r="C93" s="269" t="s">
        <v>386</v>
      </c>
      <c r="D93" s="274">
        <f>SUMIF('3.3 Depreciation amortisation'!$D$60:$D$77,$C$89,'3.3 Depreciation amortisation'!$L$60:$L$77)+SUMIF('3.3 Depreciation amortisation'!$D$60:$D$77,$C$89,'3.3 Depreciation amortisation'!$M$60:$M$77)</f>
        <v>0</v>
      </c>
      <c r="E93" s="258"/>
      <c r="F93" s="262"/>
    </row>
    <row r="94" spans="2:7" ht="11.25" customHeight="1">
      <c r="B94" s="367" t="s">
        <v>620</v>
      </c>
      <c r="C94" s="269" t="s">
        <v>392</v>
      </c>
      <c r="D94" s="274">
        <f>SUMIF('3.3 Depreciation amortisation'!$D$60:$D$77,$C$89,'3.3 Depreciation amortisation'!$J$60:$J$77)</f>
        <v>0</v>
      </c>
      <c r="E94" s="258"/>
      <c r="F94" s="262"/>
      <c r="G94" s="262"/>
    </row>
    <row r="95" spans="2:6" ht="12.75">
      <c r="B95" s="255"/>
      <c r="C95" s="270" t="s">
        <v>390</v>
      </c>
      <c r="D95" s="274">
        <f>SUM(D90:D94)</f>
        <v>0</v>
      </c>
      <c r="E95" s="274">
        <f>SUM(E90:E94)</f>
        <v>0</v>
      </c>
      <c r="F95" s="262"/>
    </row>
    <row r="96" spans="2:6" ht="12.75">
      <c r="B96" s="367" t="s">
        <v>622</v>
      </c>
      <c r="C96" s="271" t="s">
        <v>117</v>
      </c>
      <c r="D96" s="258"/>
      <c r="E96" s="258"/>
      <c r="F96" s="262"/>
    </row>
    <row r="97" spans="2:5" ht="12.75">
      <c r="B97" s="367" t="s">
        <v>622</v>
      </c>
      <c r="C97" s="271" t="s">
        <v>118</v>
      </c>
      <c r="D97" s="258"/>
      <c r="E97" s="258"/>
    </row>
    <row r="98" spans="2:5" ht="12.75">
      <c r="B98" s="367" t="s">
        <v>622</v>
      </c>
      <c r="C98" s="271" t="s">
        <v>403</v>
      </c>
      <c r="D98" s="258"/>
      <c r="E98" s="258"/>
    </row>
    <row r="99" spans="2:6" ht="12.75">
      <c r="B99" s="255"/>
      <c r="C99" s="273" t="s">
        <v>388</v>
      </c>
      <c r="D99" s="274">
        <f>SUM(D88,D95:D98)</f>
        <v>3272757.6800000053</v>
      </c>
      <c r="E99" s="274">
        <f>SUM(E88,E95:E98)</f>
        <v>3205270.0799999926</v>
      </c>
      <c r="F99" s="262"/>
    </row>
    <row r="100" spans="2:5" ht="12.75" customHeight="1">
      <c r="B100" s="255"/>
      <c r="C100" s="273" t="s">
        <v>22</v>
      </c>
      <c r="D100" s="277">
        <f>SUM(D80,D99)</f>
        <v>686847939.7950407</v>
      </c>
      <c r="E100" s="277">
        <f>SUM(E80,E99)</f>
        <v>618108840.0257734</v>
      </c>
    </row>
    <row r="124" ht="12.75">
      <c r="C124" s="263"/>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ignoredErrors>
    <ignoredError sqref="E13 B13 B16:B17 B23:B24 B30:B31 B37:B38 B44:B45 B51:B52 B58:B59 B64:B65 B71:B72 B78 B80:B82 B88:B89 B95" unlockedFormula="1"/>
  </ignoredError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70" zoomScaleNormal="70" zoomScalePageLayoutView="0" workbookViewId="0" topLeftCell="A1">
      <pane xSplit="3" ySplit="8" topLeftCell="D18"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2.140625" style="235" customWidth="1"/>
    <col min="2" max="2" width="21.00390625" style="235" customWidth="1"/>
    <col min="3" max="6" width="42.28125" style="235" customWidth="1"/>
    <col min="7" max="7" width="9.421875" style="235" customWidth="1"/>
    <col min="8" max="8" width="25.140625" style="235" customWidth="1"/>
    <col min="9" max="16384" width="9.140625" style="235" customWidth="1"/>
  </cols>
  <sheetData>
    <row r="1" spans="2:5" ht="20.25">
      <c r="B1" s="234" t="s">
        <v>136</v>
      </c>
      <c r="C1" s="234"/>
      <c r="D1" s="218"/>
      <c r="E1" s="218"/>
    </row>
    <row r="2" spans="2:5" ht="20.25">
      <c r="B2" s="179" t="str">
        <f>Tradingname</f>
        <v>Queensland Gas Pipeline</v>
      </c>
      <c r="C2" s="180"/>
      <c r="D2" s="234"/>
      <c r="E2" s="234"/>
    </row>
    <row r="3" spans="2:6" ht="34.5">
      <c r="B3" s="181" t="s">
        <v>182</v>
      </c>
      <c r="C3" s="182">
        <f>Yearending</f>
        <v>44926</v>
      </c>
      <c r="F3" s="178"/>
    </row>
    <row r="5" spans="2:5" ht="15.75">
      <c r="B5" s="236" t="s">
        <v>213</v>
      </c>
      <c r="C5" s="237"/>
      <c r="D5" s="237"/>
      <c r="E5" s="237"/>
    </row>
    <row r="6" spans="2:5" ht="15.75">
      <c r="B6" s="236"/>
      <c r="C6" s="237"/>
      <c r="D6" s="237"/>
      <c r="E6" s="237"/>
    </row>
    <row r="7" spans="2:6" ht="40.5" customHeight="1">
      <c r="B7" s="229" t="s">
        <v>224</v>
      </c>
      <c r="C7" s="229" t="s">
        <v>120</v>
      </c>
      <c r="D7" s="229" t="s">
        <v>68</v>
      </c>
      <c r="E7" s="229" t="s">
        <v>121</v>
      </c>
      <c r="F7" s="285" t="s">
        <v>123</v>
      </c>
    </row>
    <row r="8" spans="2:6" ht="12.75">
      <c r="B8" s="224"/>
      <c r="C8" s="224"/>
      <c r="D8" s="239"/>
      <c r="E8" s="278" t="s">
        <v>122</v>
      </c>
      <c r="F8" s="279"/>
    </row>
    <row r="9" spans="2:6" ht="165.75">
      <c r="B9" s="280" t="s">
        <v>616</v>
      </c>
      <c r="C9" s="286" t="str">
        <f>'3. Statement of pipeline assets'!C9</f>
        <v>Pipelines </v>
      </c>
      <c r="D9" s="280" t="s">
        <v>617</v>
      </c>
      <c r="E9" s="373">
        <v>48.73058772597782</v>
      </c>
      <c r="F9" s="370" t="s">
        <v>618</v>
      </c>
    </row>
    <row r="10" spans="2:6" ht="165.75">
      <c r="B10" s="280" t="s">
        <v>616</v>
      </c>
      <c r="C10" s="286" t="str">
        <f>'3. Statement of pipeline assets'!C17</f>
        <v>Compressors </v>
      </c>
      <c r="D10" s="280" t="s">
        <v>617</v>
      </c>
      <c r="E10" s="373">
        <v>32.905256712744986</v>
      </c>
      <c r="F10" s="370" t="s">
        <v>618</v>
      </c>
    </row>
    <row r="11" spans="2:6" ht="165.75">
      <c r="B11" s="280" t="s">
        <v>616</v>
      </c>
      <c r="C11" s="286" t="str">
        <f>'3. Statement of pipeline assets'!C24</f>
        <v>City Gates, supply regulators and valve stations </v>
      </c>
      <c r="D11" s="280" t="s">
        <v>617</v>
      </c>
      <c r="E11" s="373">
        <v>43.515735135169</v>
      </c>
      <c r="F11" s="370" t="s">
        <v>618</v>
      </c>
    </row>
    <row r="12" spans="2:6" ht="165.75">
      <c r="B12" s="280" t="s">
        <v>616</v>
      </c>
      <c r="C12" s="286" t="str">
        <f>'3. Statement of pipeline assets'!C31</f>
        <v>Metering </v>
      </c>
      <c r="D12" s="280" t="s">
        <v>617</v>
      </c>
      <c r="E12" s="373">
        <v>19.57142623636329</v>
      </c>
      <c r="F12" s="370" t="s">
        <v>618</v>
      </c>
    </row>
    <row r="13" spans="2:6" ht="12.75">
      <c r="B13" s="280" t="s">
        <v>616</v>
      </c>
      <c r="C13" s="286" t="str">
        <f>'3. Statement of pipeline assets'!C38</f>
        <v>Odorant plants</v>
      </c>
      <c r="D13" s="280"/>
      <c r="E13" s="373"/>
      <c r="F13" s="370" t="s">
        <v>619</v>
      </c>
    </row>
    <row r="14" spans="2:6" ht="165.75">
      <c r="B14" s="280" t="s">
        <v>616</v>
      </c>
      <c r="C14" s="286" t="str">
        <f>'3. Statement of pipeline assets'!C45</f>
        <v>SCADA (Communications) </v>
      </c>
      <c r="D14" s="280" t="s">
        <v>617</v>
      </c>
      <c r="E14" s="373">
        <v>4.633387945878984</v>
      </c>
      <c r="F14" s="370" t="s">
        <v>618</v>
      </c>
    </row>
    <row r="15" spans="2:6" ht="165.75">
      <c r="B15" s="280" t="s">
        <v>616</v>
      </c>
      <c r="C15" s="286" t="str">
        <f>'3. Statement of pipeline assets'!C52</f>
        <v>Buildings </v>
      </c>
      <c r="D15" s="280" t="s">
        <v>617</v>
      </c>
      <c r="E15" s="373">
        <v>36.06984673243767</v>
      </c>
      <c r="F15" s="370" t="s">
        <v>618</v>
      </c>
    </row>
    <row r="16" spans="2:6" ht="165.75">
      <c r="B16" s="280" t="s">
        <v>616</v>
      </c>
      <c r="C16" s="286" t="str">
        <f>'3. Statement of pipeline assets'!C65</f>
        <v>Other depreciable pipeline assets</v>
      </c>
      <c r="D16" s="280" t="s">
        <v>617</v>
      </c>
      <c r="E16" s="373">
        <v>11.481066099845382</v>
      </c>
      <c r="F16" s="370" t="s">
        <v>618</v>
      </c>
    </row>
    <row r="17" spans="2:6" ht="165.75">
      <c r="B17" s="280" t="s">
        <v>616</v>
      </c>
      <c r="C17" s="280" t="s">
        <v>615</v>
      </c>
      <c r="D17" s="280" t="s">
        <v>617</v>
      </c>
      <c r="E17" s="373">
        <v>39</v>
      </c>
      <c r="F17" s="370" t="s">
        <v>618</v>
      </c>
    </row>
    <row r="18" spans="2:6" ht="165.75">
      <c r="B18" s="280" t="s">
        <v>616</v>
      </c>
      <c r="C18" s="280" t="s">
        <v>144</v>
      </c>
      <c r="D18" s="280" t="s">
        <v>617</v>
      </c>
      <c r="E18" s="373">
        <v>0.8357367943437735</v>
      </c>
      <c r="F18" s="370" t="s">
        <v>618</v>
      </c>
    </row>
    <row r="19" spans="2:6" ht="12.75">
      <c r="B19" s="280"/>
      <c r="C19" s="280" t="s">
        <v>212</v>
      </c>
      <c r="D19" s="359"/>
      <c r="E19" s="373"/>
      <c r="F19" s="371"/>
    </row>
    <row r="20" spans="2:6" ht="12.75">
      <c r="B20" s="280"/>
      <c r="C20" s="280" t="s">
        <v>212</v>
      </c>
      <c r="D20" s="359"/>
      <c r="E20" s="373"/>
      <c r="F20" s="371"/>
    </row>
    <row r="21" spans="2:7" ht="12.75">
      <c r="B21" s="280" t="s">
        <v>616</v>
      </c>
      <c r="C21" s="286" t="str">
        <f>'3. Statement of pipeline assets'!C72</f>
        <v>Leased Assets</v>
      </c>
      <c r="D21" s="280"/>
      <c r="E21" s="373"/>
      <c r="F21" s="370" t="s">
        <v>619</v>
      </c>
      <c r="G21" s="284"/>
    </row>
    <row r="22" spans="2:7" ht="12.75">
      <c r="B22" s="280"/>
      <c r="C22" s="282" t="s">
        <v>212</v>
      </c>
      <c r="D22" s="360"/>
      <c r="E22" s="374"/>
      <c r="F22" s="372"/>
      <c r="G22" s="284"/>
    </row>
    <row r="23" spans="2:7" ht="12.75">
      <c r="B23" s="280"/>
      <c r="C23" s="282" t="s">
        <v>212</v>
      </c>
      <c r="D23" s="360"/>
      <c r="E23" s="374"/>
      <c r="F23" s="372"/>
      <c r="G23" s="284"/>
    </row>
    <row r="24" spans="2:7" ht="12.75">
      <c r="B24" s="280"/>
      <c r="C24" s="282" t="s">
        <v>212</v>
      </c>
      <c r="D24" s="360"/>
      <c r="E24" s="374"/>
      <c r="F24" s="372"/>
      <c r="G24" s="284"/>
    </row>
    <row r="25" spans="2:7" ht="12.75">
      <c r="B25" s="280"/>
      <c r="C25" s="282" t="s">
        <v>212</v>
      </c>
      <c r="D25" s="360"/>
      <c r="E25" s="374"/>
      <c r="F25" s="372"/>
      <c r="G25" s="284"/>
    </row>
    <row r="26" spans="2:6" ht="165.75">
      <c r="B26" s="280" t="s">
        <v>616</v>
      </c>
      <c r="C26" s="286" t="str">
        <f>'3. Statement of pipeline assets'!C82</f>
        <v>Shared property, plant and equipment</v>
      </c>
      <c r="D26" s="280" t="s">
        <v>617</v>
      </c>
      <c r="E26" s="373">
        <v>5.216334328414617</v>
      </c>
      <c r="F26" s="370" t="s">
        <v>618</v>
      </c>
    </row>
    <row r="27" spans="2:6" ht="12.75">
      <c r="B27" s="280"/>
      <c r="C27" s="280" t="s">
        <v>212</v>
      </c>
      <c r="D27" s="359"/>
      <c r="E27" s="373"/>
      <c r="F27" s="371"/>
    </row>
    <row r="28" spans="2:6" ht="12.75">
      <c r="B28" s="280"/>
      <c r="C28" s="280" t="s">
        <v>212</v>
      </c>
      <c r="D28" s="359"/>
      <c r="E28" s="373"/>
      <c r="F28" s="371"/>
    </row>
    <row r="29" spans="2:6" ht="12.75">
      <c r="B29" s="280"/>
      <c r="C29" s="280" t="s">
        <v>212</v>
      </c>
      <c r="D29" s="359"/>
      <c r="E29" s="373"/>
      <c r="F29" s="371"/>
    </row>
    <row r="30" spans="2:6" ht="12.75">
      <c r="B30" s="280"/>
      <c r="C30" s="280" t="s">
        <v>212</v>
      </c>
      <c r="D30" s="359"/>
      <c r="E30" s="373"/>
      <c r="F30" s="371"/>
    </row>
    <row r="31" spans="2:6" ht="12.75">
      <c r="B31" s="280"/>
      <c r="C31" s="280" t="s">
        <v>212</v>
      </c>
      <c r="D31" s="359"/>
      <c r="E31" s="373"/>
      <c r="F31" s="371"/>
    </row>
    <row r="32" spans="2:7" ht="12.75">
      <c r="B32" s="280" t="s">
        <v>616</v>
      </c>
      <c r="C32" s="286" t="str">
        <f>'3. Statement of pipeline assets'!C89</f>
        <v>Shared leased assets</v>
      </c>
      <c r="D32" s="360"/>
      <c r="E32" s="373"/>
      <c r="F32" s="370" t="s">
        <v>619</v>
      </c>
      <c r="G32" s="284"/>
    </row>
    <row r="33" spans="2:7" ht="12.75">
      <c r="B33" s="280"/>
      <c r="C33" s="282" t="s">
        <v>212</v>
      </c>
      <c r="D33" s="360"/>
      <c r="E33" s="374"/>
      <c r="F33" s="283"/>
      <c r="G33" s="284"/>
    </row>
    <row r="34" spans="2:7" ht="12.75">
      <c r="B34" s="280"/>
      <c r="C34" s="282" t="s">
        <v>212</v>
      </c>
      <c r="D34" s="360"/>
      <c r="E34" s="374"/>
      <c r="F34" s="283"/>
      <c r="G34" s="284"/>
    </row>
    <row r="35" spans="2:7" ht="12.75">
      <c r="B35" s="280"/>
      <c r="C35" s="282" t="s">
        <v>212</v>
      </c>
      <c r="D35" s="360"/>
      <c r="E35" s="374"/>
      <c r="F35" s="283"/>
      <c r="G35" s="284"/>
    </row>
    <row r="36" spans="2:7" ht="12.75">
      <c r="B36" s="280"/>
      <c r="C36" s="282" t="s">
        <v>212</v>
      </c>
      <c r="D36" s="360"/>
      <c r="E36" s="374"/>
      <c r="F36" s="283"/>
      <c r="G36" s="284"/>
    </row>
    <row r="37" spans="2:7" ht="12.75">
      <c r="B37" s="280"/>
      <c r="C37" s="282" t="s">
        <v>212</v>
      </c>
      <c r="D37" s="360"/>
      <c r="E37" s="374"/>
      <c r="F37" s="283"/>
      <c r="G37" s="284"/>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operties>
  <ignoredErrors>
    <ignoredError sqref="B19:B20 D13 E13 B22:B25 B27:B31 B33:B37" unlockedFormula="1"/>
  </ignoredError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2" sqref="A2"/>
    </sheetView>
  </sheetViews>
  <sheetFormatPr defaultColWidth="9.140625" defaultRowHeight="12.75"/>
  <cols>
    <col min="1" max="1" width="12.00390625" style="162" customWidth="1"/>
    <col min="2" max="2" width="31.7109375" style="162" customWidth="1"/>
    <col min="3" max="3" width="22.57421875" style="162" customWidth="1"/>
    <col min="4" max="4" width="27.28125" style="162" customWidth="1"/>
    <col min="5" max="5" width="32.8515625" style="162" customWidth="1"/>
    <col min="6" max="6" width="21.7109375" style="162" customWidth="1"/>
    <col min="7" max="7" width="24.421875" style="162" customWidth="1"/>
    <col min="8" max="8" width="45.00390625" style="162" customWidth="1"/>
    <col min="9" max="10" width="19.8515625" style="162" customWidth="1"/>
    <col min="11" max="11" width="18.28125" style="162" customWidth="1"/>
    <col min="12" max="16384" width="9.140625" style="162" customWidth="1"/>
  </cols>
  <sheetData>
    <row r="1" spans="2:10" ht="20.25">
      <c r="B1" s="177" t="s">
        <v>158</v>
      </c>
      <c r="D1" s="218"/>
      <c r="E1" s="218"/>
      <c r="F1" s="218"/>
      <c r="G1" s="218"/>
      <c r="H1" s="218"/>
      <c r="I1" s="218"/>
      <c r="J1" s="218"/>
    </row>
    <row r="2" spans="2:3" ht="15">
      <c r="B2" s="179" t="str">
        <f>Tradingname</f>
        <v>Queensland Gas Pipeline</v>
      </c>
      <c r="C2" s="180"/>
    </row>
    <row r="3" spans="2:6" ht="18" customHeight="1">
      <c r="B3" s="287" t="s">
        <v>182</v>
      </c>
      <c r="C3" s="288">
        <f>Yearending</f>
        <v>44926</v>
      </c>
      <c r="F3" s="178"/>
    </row>
    <row r="5" ht="15.75">
      <c r="B5" s="184" t="s">
        <v>215</v>
      </c>
    </row>
    <row r="6" spans="2:10" ht="12.75">
      <c r="B6" s="185"/>
      <c r="C6" s="186"/>
      <c r="D6" s="186"/>
      <c r="E6" s="186"/>
      <c r="F6" s="186"/>
      <c r="G6" s="187"/>
      <c r="H6" s="188"/>
      <c r="I6" s="189"/>
      <c r="J6" s="189"/>
    </row>
    <row r="7" spans="2:5" ht="31.5" customHeight="1">
      <c r="B7" s="221" t="s">
        <v>81</v>
      </c>
      <c r="C7" s="200" t="s">
        <v>208</v>
      </c>
      <c r="D7" s="200" t="s">
        <v>159</v>
      </c>
      <c r="E7" s="200" t="s">
        <v>160</v>
      </c>
    </row>
    <row r="8" spans="2:5" ht="13.5" customHeight="1">
      <c r="B8" s="289"/>
      <c r="C8" s="220"/>
      <c r="D8" s="290"/>
      <c r="E8" s="219"/>
    </row>
    <row r="9" spans="2:5" ht="13.5" customHeight="1">
      <c r="B9" s="289"/>
      <c r="C9" s="220"/>
      <c r="D9" s="290"/>
      <c r="E9" s="219"/>
    </row>
    <row r="10" spans="2:5" ht="13.5" customHeight="1">
      <c r="B10" s="289"/>
      <c r="C10" s="220"/>
      <c r="D10" s="290"/>
      <c r="E10" s="219"/>
    </row>
    <row r="11" spans="2:5" ht="13.5" customHeight="1">
      <c r="B11" s="289"/>
      <c r="C11" s="220"/>
      <c r="D11" s="290"/>
      <c r="E11" s="219"/>
    </row>
    <row r="12" spans="2:5" ht="13.5" customHeight="1">
      <c r="B12" s="289"/>
      <c r="C12" s="220"/>
      <c r="D12" s="290"/>
      <c r="E12" s="219"/>
    </row>
    <row r="13" spans="2:5" ht="13.5" customHeight="1">
      <c r="B13" s="289"/>
      <c r="C13" s="220"/>
      <c r="D13" s="290"/>
      <c r="E13" s="219"/>
    </row>
    <row r="14" spans="2:5" ht="13.5" customHeight="1">
      <c r="B14" s="289"/>
      <c r="C14" s="220"/>
      <c r="D14" s="290"/>
      <c r="E14" s="219"/>
    </row>
    <row r="15" spans="2:5" ht="13.5" customHeight="1">
      <c r="B15" s="289"/>
      <c r="C15" s="220"/>
      <c r="D15" s="290"/>
      <c r="E15" s="219"/>
    </row>
    <row r="16" spans="2:5" ht="13.5" customHeight="1">
      <c r="B16" s="289"/>
      <c r="C16" s="220"/>
      <c r="D16" s="290"/>
      <c r="E16" s="219"/>
    </row>
    <row r="17" spans="2:5" ht="13.5" customHeight="1">
      <c r="B17" s="289"/>
      <c r="C17" s="220"/>
      <c r="D17" s="290"/>
      <c r="E17" s="219"/>
    </row>
    <row r="18" spans="2:5" ht="13.5" customHeight="1">
      <c r="B18" s="289"/>
      <c r="C18" s="220"/>
      <c r="D18" s="290"/>
      <c r="E18" s="219"/>
    </row>
    <row r="19" spans="2:5" ht="13.5" customHeight="1">
      <c r="B19" s="289"/>
      <c r="C19" s="220"/>
      <c r="D19" s="290"/>
      <c r="E19" s="219"/>
    </row>
    <row r="20" spans="2:5" ht="13.5" customHeight="1">
      <c r="B20" s="289"/>
      <c r="C20" s="220"/>
      <c r="D20" s="290"/>
      <c r="E20" s="219"/>
    </row>
    <row r="21" spans="2:5" ht="13.5" customHeight="1">
      <c r="B21" s="289"/>
      <c r="C21" s="220"/>
      <c r="D21" s="290"/>
      <c r="E21" s="219"/>
    </row>
    <row r="22" spans="2:5" ht="13.5" customHeight="1">
      <c r="B22" s="289"/>
      <c r="C22" s="220"/>
      <c r="D22" s="290"/>
      <c r="E22" s="219"/>
    </row>
    <row r="25" ht="15.75">
      <c r="B25" s="184" t="s">
        <v>214</v>
      </c>
    </row>
    <row r="26" spans="2:5" ht="12.75">
      <c r="B26" s="185"/>
      <c r="C26" s="186"/>
      <c r="D26" s="186"/>
      <c r="E26" s="186"/>
    </row>
    <row r="27" spans="2:8" ht="36.75" customHeight="1">
      <c r="B27" s="221" t="s">
        <v>81</v>
      </c>
      <c r="C27" s="200" t="s">
        <v>209</v>
      </c>
      <c r="D27" s="200" t="s">
        <v>159</v>
      </c>
      <c r="E27" s="200" t="s">
        <v>160</v>
      </c>
      <c r="F27" s="200" t="s">
        <v>210</v>
      </c>
      <c r="G27" s="200" t="s">
        <v>169</v>
      </c>
      <c r="H27" s="200" t="s">
        <v>170</v>
      </c>
    </row>
    <row r="28" spans="2:8" ht="12.75">
      <c r="B28" s="289"/>
      <c r="C28" s="220"/>
      <c r="D28" s="290"/>
      <c r="E28" s="219"/>
      <c r="F28" s="220"/>
      <c r="G28" s="290"/>
      <c r="H28" s="219"/>
    </row>
    <row r="29" spans="2:8" ht="12.75">
      <c r="B29" s="289"/>
      <c r="C29" s="220"/>
      <c r="D29" s="290"/>
      <c r="E29" s="219"/>
      <c r="F29" s="220"/>
      <c r="G29" s="290"/>
      <c r="H29" s="219"/>
    </row>
    <row r="30" spans="2:8" ht="12.75">
      <c r="B30" s="289"/>
      <c r="C30" s="220"/>
      <c r="D30" s="290"/>
      <c r="E30" s="219"/>
      <c r="F30" s="220"/>
      <c r="G30" s="290"/>
      <c r="H30" s="219"/>
    </row>
    <row r="31" spans="2:8" ht="12.75">
      <c r="B31" s="289"/>
      <c r="C31" s="220"/>
      <c r="D31" s="290"/>
      <c r="E31" s="219"/>
      <c r="F31" s="220"/>
      <c r="G31" s="290"/>
      <c r="H31" s="219"/>
    </row>
    <row r="32" spans="2:8" ht="12.75">
      <c r="B32" s="289"/>
      <c r="C32" s="220"/>
      <c r="D32" s="290"/>
      <c r="E32" s="219"/>
      <c r="F32" s="220"/>
      <c r="G32" s="290"/>
      <c r="H32" s="219"/>
    </row>
    <row r="33" spans="2:8" ht="12.75">
      <c r="B33" s="289"/>
      <c r="C33" s="220"/>
      <c r="D33" s="290"/>
      <c r="E33" s="219"/>
      <c r="F33" s="220"/>
      <c r="G33" s="290"/>
      <c r="H33" s="219"/>
    </row>
    <row r="34" spans="2:8" ht="12.75">
      <c r="B34" s="289"/>
      <c r="C34" s="220"/>
      <c r="D34" s="290"/>
      <c r="E34" s="219"/>
      <c r="F34" s="220"/>
      <c r="G34" s="290"/>
      <c r="H34" s="219"/>
    </row>
    <row r="35" spans="2:8" ht="12.75">
      <c r="B35" s="289"/>
      <c r="C35" s="220"/>
      <c r="D35" s="290"/>
      <c r="E35" s="219"/>
      <c r="F35" s="220"/>
      <c r="G35" s="290"/>
      <c r="H35" s="219"/>
    </row>
    <row r="36" spans="2:8" ht="12.75">
      <c r="B36" s="289"/>
      <c r="C36" s="220"/>
      <c r="D36" s="290"/>
      <c r="E36" s="219"/>
      <c r="F36" s="220"/>
      <c r="G36" s="290"/>
      <c r="H36" s="219"/>
    </row>
    <row r="37" spans="2:8" ht="12.75">
      <c r="B37" s="289"/>
      <c r="C37" s="220"/>
      <c r="D37" s="290"/>
      <c r="E37" s="219"/>
      <c r="F37" s="220"/>
      <c r="G37" s="290"/>
      <c r="H37" s="219"/>
    </row>
    <row r="38" spans="2:8" ht="12.75">
      <c r="B38" s="289"/>
      <c r="C38" s="220"/>
      <c r="D38" s="290"/>
      <c r="E38" s="219"/>
      <c r="F38" s="220"/>
      <c r="G38" s="290"/>
      <c r="H38" s="219"/>
    </row>
    <row r="39" spans="2:8" ht="12.75">
      <c r="B39" s="289"/>
      <c r="C39" s="220"/>
      <c r="D39" s="290"/>
      <c r="E39" s="219"/>
      <c r="F39" s="220"/>
      <c r="G39" s="290"/>
      <c r="H39" s="219"/>
    </row>
    <row r="40" spans="2:8" ht="12.75">
      <c r="B40" s="289"/>
      <c r="C40" s="220"/>
      <c r="D40" s="290"/>
      <c r="E40" s="219"/>
      <c r="F40" s="220"/>
      <c r="G40" s="290"/>
      <c r="H40" s="219"/>
    </row>
    <row r="41" spans="2:8" ht="12.75">
      <c r="B41" s="289"/>
      <c r="C41" s="220"/>
      <c r="D41" s="290"/>
      <c r="E41" s="219"/>
      <c r="F41" s="220"/>
      <c r="G41" s="290"/>
      <c r="H41" s="219"/>
    </row>
    <row r="42" spans="2:8" ht="12.75">
      <c r="B42" s="289"/>
      <c r="C42" s="220"/>
      <c r="D42" s="290"/>
      <c r="E42" s="219"/>
      <c r="F42" s="220"/>
      <c r="G42" s="290"/>
      <c r="H42" s="219"/>
    </row>
    <row r="43" spans="2:8" ht="12.75">
      <c r="B43" s="289"/>
      <c r="C43" s="220"/>
      <c r="D43" s="290"/>
      <c r="E43" s="219"/>
      <c r="F43" s="220"/>
      <c r="G43" s="290"/>
      <c r="H43" s="219"/>
    </row>
    <row r="44" spans="2:8" ht="12.75">
      <c r="B44" s="289"/>
      <c r="C44" s="220"/>
      <c r="D44" s="290"/>
      <c r="E44" s="219"/>
      <c r="F44" s="220"/>
      <c r="G44" s="290"/>
      <c r="H44" s="219"/>
    </row>
    <row r="45" spans="2:8" ht="12.75">
      <c r="B45" s="289"/>
      <c r="C45" s="220"/>
      <c r="D45" s="290"/>
      <c r="E45" s="219"/>
      <c r="F45" s="220"/>
      <c r="G45" s="290"/>
      <c r="H45" s="219"/>
    </row>
    <row r="46" spans="2:8" ht="12.75">
      <c r="B46" s="289"/>
      <c r="C46" s="220"/>
      <c r="D46" s="290"/>
      <c r="E46" s="219"/>
      <c r="F46" s="220"/>
      <c r="G46" s="290"/>
      <c r="H46" s="219"/>
    </row>
    <row r="47" spans="2:8" ht="12.75">
      <c r="B47" s="289"/>
      <c r="C47" s="220"/>
      <c r="D47" s="290"/>
      <c r="E47" s="219"/>
      <c r="F47" s="220"/>
      <c r="G47" s="290"/>
      <c r="H47" s="219"/>
    </row>
    <row r="48" spans="2:8" ht="12.75">
      <c r="B48" s="289"/>
      <c r="C48" s="220"/>
      <c r="D48" s="290"/>
      <c r="E48" s="219"/>
      <c r="F48" s="220"/>
      <c r="G48" s="290"/>
      <c r="H48" s="219"/>
    </row>
    <row r="49" spans="2:8" ht="12.75">
      <c r="B49" s="289"/>
      <c r="C49" s="220"/>
      <c r="D49" s="290"/>
      <c r="E49" s="219"/>
      <c r="F49" s="220"/>
      <c r="G49" s="290"/>
      <c r="H49" s="219"/>
    </row>
    <row r="50" spans="2:8" ht="12.75">
      <c r="B50" s="289"/>
      <c r="C50" s="220"/>
      <c r="D50" s="290"/>
      <c r="E50" s="219"/>
      <c r="F50" s="220"/>
      <c r="G50" s="290"/>
      <c r="H50" s="219"/>
    </row>
    <row r="51" spans="2:8" ht="12.75">
      <c r="B51" s="289"/>
      <c r="C51" s="220"/>
      <c r="D51" s="290"/>
      <c r="E51" s="219"/>
      <c r="F51" s="220"/>
      <c r="G51" s="290"/>
      <c r="H51" s="219"/>
    </row>
    <row r="52" spans="2:8" ht="12.75">
      <c r="B52" s="289"/>
      <c r="C52" s="220"/>
      <c r="D52" s="290"/>
      <c r="E52" s="219"/>
      <c r="F52" s="220"/>
      <c r="G52" s="290"/>
      <c r="H52" s="219"/>
    </row>
    <row r="53" spans="2:8" ht="12.75">
      <c r="B53" s="289"/>
      <c r="C53" s="220"/>
      <c r="D53" s="290"/>
      <c r="E53" s="219"/>
      <c r="F53" s="220"/>
      <c r="G53" s="290"/>
      <c r="H53" s="219"/>
    </row>
    <row r="54" spans="2:8" ht="12.75">
      <c r="B54" s="289"/>
      <c r="C54" s="220"/>
      <c r="D54" s="290"/>
      <c r="E54" s="219"/>
      <c r="F54" s="220"/>
      <c r="G54" s="290"/>
      <c r="H54" s="219"/>
    </row>
  </sheetData>
  <sheetProtection sheet="1"/>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2" sqref="A2"/>
    </sheetView>
  </sheetViews>
  <sheetFormatPr defaultColWidth="8.7109375" defaultRowHeight="12.75"/>
  <cols>
    <col min="1" max="1" width="11.421875" style="292" customWidth="1"/>
    <col min="2" max="2" width="32.421875" style="292" customWidth="1"/>
    <col min="3" max="4" width="40.7109375" style="292" customWidth="1"/>
    <col min="5" max="15" width="20.7109375" style="292" customWidth="1"/>
    <col min="16" max="16384" width="8.7109375" style="292" customWidth="1"/>
  </cols>
  <sheetData>
    <row r="1" ht="20.25">
      <c r="B1" s="291" t="s">
        <v>285</v>
      </c>
    </row>
    <row r="2" spans="2:6" ht="15">
      <c r="B2" s="179" t="str">
        <f>Tradingname</f>
        <v>Queensland Gas Pipeline</v>
      </c>
      <c r="C2" s="180"/>
      <c r="F2" s="293"/>
    </row>
    <row r="3" spans="2:3" ht="15">
      <c r="B3" s="181" t="s">
        <v>182</v>
      </c>
      <c r="C3" s="182">
        <f>Yearending</f>
        <v>44926</v>
      </c>
    </row>
    <row r="5" spans="2:11" ht="30" customHeight="1">
      <c r="B5" s="294" t="s">
        <v>299</v>
      </c>
      <c r="I5" s="437" t="s">
        <v>261</v>
      </c>
      <c r="J5" s="437"/>
      <c r="K5" s="437"/>
    </row>
    <row r="7" spans="2:15" ht="45" customHeight="1">
      <c r="B7" s="305" t="s">
        <v>224</v>
      </c>
      <c r="C7" s="306" t="s">
        <v>18</v>
      </c>
      <c r="D7" s="306" t="s">
        <v>0</v>
      </c>
      <c r="E7" s="306" t="s">
        <v>68</v>
      </c>
      <c r="F7" s="306" t="s">
        <v>69</v>
      </c>
      <c r="G7" s="306" t="s">
        <v>154</v>
      </c>
      <c r="H7" s="307" t="s">
        <v>389</v>
      </c>
      <c r="I7" s="307" t="s">
        <v>71</v>
      </c>
      <c r="J7" s="307" t="s">
        <v>380</v>
      </c>
      <c r="K7" s="307" t="s">
        <v>310</v>
      </c>
      <c r="L7" s="306" t="s">
        <v>72</v>
      </c>
      <c r="M7" s="306" t="s">
        <v>260</v>
      </c>
      <c r="N7" s="306" t="s">
        <v>371</v>
      </c>
      <c r="O7" s="200" t="s">
        <v>73</v>
      </c>
    </row>
    <row r="8" spans="2:15" ht="12.75">
      <c r="B8" s="308"/>
      <c r="C8" s="309"/>
      <c r="D8" s="309"/>
      <c r="E8" s="309"/>
      <c r="F8" s="309" t="s">
        <v>74</v>
      </c>
      <c r="G8" s="309" t="s">
        <v>183</v>
      </c>
      <c r="H8" s="310" t="s">
        <v>183</v>
      </c>
      <c r="I8" s="310" t="s">
        <v>183</v>
      </c>
      <c r="J8" s="310" t="s">
        <v>183</v>
      </c>
      <c r="K8" s="310" t="s">
        <v>183</v>
      </c>
      <c r="L8" s="309" t="s">
        <v>183</v>
      </c>
      <c r="M8" s="309" t="s">
        <v>183</v>
      </c>
      <c r="N8" s="309" t="s">
        <v>183</v>
      </c>
      <c r="O8" s="309" t="s">
        <v>183</v>
      </c>
    </row>
    <row r="9" spans="2:15" ht="12.75">
      <c r="B9" s="368" t="s">
        <v>609</v>
      </c>
      <c r="C9" s="297" t="s">
        <v>148</v>
      </c>
      <c r="D9" s="297" t="s">
        <v>148</v>
      </c>
      <c r="E9" s="366" t="s">
        <v>610</v>
      </c>
      <c r="F9" s="375">
        <v>48.73058772597782</v>
      </c>
      <c r="G9" s="300">
        <v>0</v>
      </c>
      <c r="H9" s="300">
        <v>127918005.95000002</v>
      </c>
      <c r="I9" s="300">
        <v>96930129.05</v>
      </c>
      <c r="J9" s="300">
        <v>0</v>
      </c>
      <c r="K9" s="300">
        <v>0</v>
      </c>
      <c r="L9" s="311">
        <f>SUM(H9:K9)</f>
        <v>224848135</v>
      </c>
      <c r="M9" s="300">
        <v>-116786140.07000001</v>
      </c>
      <c r="N9" s="300">
        <v>-4376997.679999999</v>
      </c>
      <c r="O9" s="212">
        <f>SUM(L9:N9)</f>
        <v>103684997.25</v>
      </c>
    </row>
    <row r="10" spans="2:15" ht="12.75">
      <c r="B10" s="368" t="s">
        <v>609</v>
      </c>
      <c r="C10" s="297" t="s">
        <v>611</v>
      </c>
      <c r="D10" s="297" t="s">
        <v>150</v>
      </c>
      <c r="E10" s="366" t="s">
        <v>610</v>
      </c>
      <c r="F10" s="375">
        <v>43.515735135169</v>
      </c>
      <c r="G10" s="300">
        <v>0</v>
      </c>
      <c r="H10" s="300">
        <v>16830160.460000005</v>
      </c>
      <c r="I10" s="300">
        <v>20620955.849999994</v>
      </c>
      <c r="J10" s="300">
        <v>0</v>
      </c>
      <c r="K10" s="300">
        <v>-1276982.1900000002</v>
      </c>
      <c r="L10" s="311">
        <f>SUM(H10:K10)</f>
        <v>36174134.120000005</v>
      </c>
      <c r="M10" s="300">
        <v>-13989029.550000004</v>
      </c>
      <c r="N10" s="300">
        <v>-936608.3100000004</v>
      </c>
      <c r="O10" s="212">
        <f aca="true" t="shared" si="0" ref="O10:O36">SUM(L10:N10)</f>
        <v>21248496.26</v>
      </c>
    </row>
    <row r="11" spans="2:15" ht="12.75">
      <c r="B11" s="368" t="s">
        <v>609</v>
      </c>
      <c r="C11" s="297" t="s">
        <v>149</v>
      </c>
      <c r="D11" s="297" t="s">
        <v>149</v>
      </c>
      <c r="E11" s="366" t="s">
        <v>610</v>
      </c>
      <c r="F11" s="375">
        <v>32.905256712744986</v>
      </c>
      <c r="G11" s="300">
        <v>0</v>
      </c>
      <c r="H11" s="300">
        <v>10733687.71</v>
      </c>
      <c r="I11" s="300">
        <v>73651082.43</v>
      </c>
      <c r="J11" s="300">
        <v>0</v>
      </c>
      <c r="K11" s="300">
        <v>-7466545.84</v>
      </c>
      <c r="L11" s="311">
        <f>SUM(H11:K11)</f>
        <v>76918224.30000001</v>
      </c>
      <c r="M11" s="300">
        <v>-38623351.39</v>
      </c>
      <c r="N11" s="300">
        <v>-2597314.8</v>
      </c>
      <c r="O11" s="212">
        <f t="shared" si="0"/>
        <v>35697558.110000014</v>
      </c>
    </row>
    <row r="12" spans="2:15" ht="12.75">
      <c r="B12" s="368" t="s">
        <v>609</v>
      </c>
      <c r="C12" s="297" t="s">
        <v>153</v>
      </c>
      <c r="D12" s="297" t="s">
        <v>153</v>
      </c>
      <c r="E12" s="366" t="s">
        <v>610</v>
      </c>
      <c r="F12" s="375">
        <v>36.06984673243767</v>
      </c>
      <c r="G12" s="300">
        <v>0</v>
      </c>
      <c r="H12" s="300">
        <v>125061.76999999997</v>
      </c>
      <c r="I12" s="300">
        <v>12459424.280000007</v>
      </c>
      <c r="J12" s="300">
        <v>0</v>
      </c>
      <c r="K12" s="300">
        <v>0</v>
      </c>
      <c r="L12" s="311">
        <f>SUM(H12:K12)</f>
        <v>12584486.050000006</v>
      </c>
      <c r="M12" s="300">
        <v>-4434691.280000003</v>
      </c>
      <c r="N12" s="300">
        <v>-348560.8199999999</v>
      </c>
      <c r="O12" s="212">
        <f t="shared" si="0"/>
        <v>7801233.950000003</v>
      </c>
    </row>
    <row r="13" spans="2:15" ht="12.75">
      <c r="B13" s="368" t="s">
        <v>609</v>
      </c>
      <c r="C13" s="297" t="s">
        <v>144</v>
      </c>
      <c r="D13" s="297" t="s">
        <v>144</v>
      </c>
      <c r="E13" s="366" t="s">
        <v>610</v>
      </c>
      <c r="F13" s="375">
        <v>0.8357367943437735</v>
      </c>
      <c r="G13" s="300">
        <v>0</v>
      </c>
      <c r="H13" s="300">
        <v>23850</v>
      </c>
      <c r="I13" s="300">
        <v>6696715.3</v>
      </c>
      <c r="J13" s="300">
        <v>0</v>
      </c>
      <c r="K13" s="300">
        <v>0</v>
      </c>
      <c r="L13" s="311">
        <f aca="true" t="shared" si="1" ref="L13:L41">SUM(H13:K13)</f>
        <v>6720565.3</v>
      </c>
      <c r="M13" s="300">
        <v>0</v>
      </c>
      <c r="N13" s="300">
        <v>0</v>
      </c>
      <c r="O13" s="212">
        <f t="shared" si="0"/>
        <v>6720565.3</v>
      </c>
    </row>
    <row r="14" spans="2:15" ht="12.75">
      <c r="B14" s="368" t="s">
        <v>609</v>
      </c>
      <c r="C14" s="297" t="s">
        <v>235</v>
      </c>
      <c r="D14" s="297" t="s">
        <v>235</v>
      </c>
      <c r="E14" s="366" t="s">
        <v>610</v>
      </c>
      <c r="F14" s="375">
        <v>11.481066099845382</v>
      </c>
      <c r="G14" s="300">
        <v>0</v>
      </c>
      <c r="H14" s="300">
        <v>16424864.94</v>
      </c>
      <c r="I14" s="300">
        <v>8938637.16447982</v>
      </c>
      <c r="J14" s="300">
        <v>0</v>
      </c>
      <c r="K14" s="300">
        <v>-1924518.989999999</v>
      </c>
      <c r="L14" s="311">
        <f t="shared" si="1"/>
        <v>23438983.11447982</v>
      </c>
      <c r="M14" s="300">
        <v>-15726815.555178113</v>
      </c>
      <c r="N14" s="300">
        <v>-1176869.1619362666</v>
      </c>
      <c r="O14" s="212">
        <f t="shared" si="0"/>
        <v>6535298.397365442</v>
      </c>
    </row>
    <row r="15" spans="2:15" ht="12.75">
      <c r="B15" s="368" t="s">
        <v>609</v>
      </c>
      <c r="C15" s="297" t="s">
        <v>151</v>
      </c>
      <c r="D15" s="297" t="s">
        <v>151</v>
      </c>
      <c r="E15" s="366" t="s">
        <v>610</v>
      </c>
      <c r="F15" s="375">
        <v>19.57142623636329</v>
      </c>
      <c r="G15" s="300">
        <v>0</v>
      </c>
      <c r="H15" s="300">
        <v>3012417.6599999983</v>
      </c>
      <c r="I15" s="300">
        <v>1483632.8299999998</v>
      </c>
      <c r="J15" s="300">
        <v>0</v>
      </c>
      <c r="K15" s="300">
        <v>0</v>
      </c>
      <c r="L15" s="311">
        <f t="shared" si="1"/>
        <v>4496050.489999998</v>
      </c>
      <c r="M15" s="300">
        <v>-2870076.7500000005</v>
      </c>
      <c r="N15" s="300">
        <v>-243972.22000000006</v>
      </c>
      <c r="O15" s="212">
        <f t="shared" si="0"/>
        <v>1382001.519999998</v>
      </c>
    </row>
    <row r="16" spans="2:15" ht="12.75">
      <c r="B16" s="368" t="s">
        <v>609</v>
      </c>
      <c r="C16" s="297" t="s">
        <v>152</v>
      </c>
      <c r="D16" s="297" t="s">
        <v>152</v>
      </c>
      <c r="E16" s="366" t="s">
        <v>610</v>
      </c>
      <c r="F16" s="375">
        <v>4.633387945878984</v>
      </c>
      <c r="G16" s="300">
        <v>0</v>
      </c>
      <c r="H16" s="300">
        <v>22396.100000000002</v>
      </c>
      <c r="I16" s="300">
        <v>2560331.5800000005</v>
      </c>
      <c r="J16" s="300">
        <v>0</v>
      </c>
      <c r="K16" s="300">
        <v>0</v>
      </c>
      <c r="L16" s="311">
        <f t="shared" si="1"/>
        <v>2582727.6800000006</v>
      </c>
      <c r="M16" s="300">
        <v>-2155728.1099999994</v>
      </c>
      <c r="N16" s="300">
        <v>-107895.40000000002</v>
      </c>
      <c r="O16" s="212">
        <f t="shared" si="0"/>
        <v>319104.1700000012</v>
      </c>
    </row>
    <row r="17" spans="2:15" ht="12.75">
      <c r="B17" s="368" t="s">
        <v>609</v>
      </c>
      <c r="C17" s="297" t="s">
        <v>612</v>
      </c>
      <c r="D17" s="297" t="s">
        <v>148</v>
      </c>
      <c r="E17" s="366" t="s">
        <v>610</v>
      </c>
      <c r="F17" s="375"/>
      <c r="G17" s="300">
        <v>0</v>
      </c>
      <c r="H17" s="300">
        <v>0</v>
      </c>
      <c r="I17" s="300">
        <v>996317.2500000007</v>
      </c>
      <c r="J17" s="300">
        <v>0</v>
      </c>
      <c r="K17" s="300">
        <v>0</v>
      </c>
      <c r="L17" s="311">
        <f t="shared" si="1"/>
        <v>996317.2500000007</v>
      </c>
      <c r="M17" s="300">
        <v>0</v>
      </c>
      <c r="N17" s="300">
        <v>0</v>
      </c>
      <c r="O17" s="212">
        <f t="shared" si="0"/>
        <v>996317.2500000007</v>
      </c>
    </row>
    <row r="18" spans="2:15" ht="12.75">
      <c r="B18" s="368" t="s">
        <v>609</v>
      </c>
      <c r="C18" s="297" t="s">
        <v>613</v>
      </c>
      <c r="D18" s="297" t="s">
        <v>148</v>
      </c>
      <c r="E18" s="366" t="s">
        <v>610</v>
      </c>
      <c r="F18" s="375"/>
      <c r="G18" s="300">
        <v>0</v>
      </c>
      <c r="H18" s="300">
        <v>0</v>
      </c>
      <c r="I18" s="300">
        <v>0</v>
      </c>
      <c r="J18" s="300">
        <v>0</v>
      </c>
      <c r="K18" s="300">
        <v>0</v>
      </c>
      <c r="L18" s="311">
        <f t="shared" si="1"/>
        <v>0</v>
      </c>
      <c r="M18" s="300">
        <v>0</v>
      </c>
      <c r="N18" s="300">
        <v>0</v>
      </c>
      <c r="O18" s="212">
        <f t="shared" si="0"/>
        <v>0</v>
      </c>
    </row>
    <row r="19" spans="2:15" ht="12.75">
      <c r="B19" s="368" t="s">
        <v>609</v>
      </c>
      <c r="C19" s="297" t="s">
        <v>614</v>
      </c>
      <c r="D19" s="297" t="s">
        <v>148</v>
      </c>
      <c r="E19" s="366" t="s">
        <v>610</v>
      </c>
      <c r="F19" s="375"/>
      <c r="G19" s="300">
        <v>0</v>
      </c>
      <c r="H19" s="300">
        <v>0</v>
      </c>
      <c r="I19" s="300">
        <v>5738.64</v>
      </c>
      <c r="J19" s="300">
        <v>0</v>
      </c>
      <c r="K19" s="300">
        <v>0</v>
      </c>
      <c r="L19" s="311">
        <f t="shared" si="1"/>
        <v>5738.64</v>
      </c>
      <c r="M19" s="300">
        <v>0</v>
      </c>
      <c r="N19" s="300">
        <v>0</v>
      </c>
      <c r="O19" s="212">
        <f t="shared" si="0"/>
        <v>5738.64</v>
      </c>
    </row>
    <row r="20" spans="2:15" ht="12.75">
      <c r="B20" s="368" t="s">
        <v>609</v>
      </c>
      <c r="C20" s="297" t="s">
        <v>615</v>
      </c>
      <c r="D20" s="297" t="s">
        <v>148</v>
      </c>
      <c r="E20" s="366" t="s">
        <v>610</v>
      </c>
      <c r="F20" s="375">
        <v>39</v>
      </c>
      <c r="G20" s="300">
        <v>0</v>
      </c>
      <c r="H20" s="300">
        <v>0</v>
      </c>
      <c r="I20" s="300">
        <v>35190.32</v>
      </c>
      <c r="J20" s="300">
        <v>0</v>
      </c>
      <c r="K20" s="300">
        <v>0</v>
      </c>
      <c r="L20" s="311">
        <f t="shared" si="1"/>
        <v>35190.32</v>
      </c>
      <c r="M20" s="300">
        <v>-12416.04</v>
      </c>
      <c r="N20" s="300">
        <v>-828.16</v>
      </c>
      <c r="O20" s="212">
        <f t="shared" si="0"/>
        <v>21946.12</v>
      </c>
    </row>
    <row r="21" spans="2:15" ht="12.75">
      <c r="B21" s="297"/>
      <c r="C21" s="297"/>
      <c r="D21" s="297"/>
      <c r="E21" s="298"/>
      <c r="F21" s="375"/>
      <c r="G21" s="300"/>
      <c r="H21" s="300"/>
      <c r="I21" s="300"/>
      <c r="J21" s="300"/>
      <c r="K21" s="300"/>
      <c r="L21" s="311">
        <f t="shared" si="1"/>
        <v>0</v>
      </c>
      <c r="M21" s="300"/>
      <c r="N21" s="300"/>
      <c r="O21" s="212">
        <f t="shared" si="0"/>
        <v>0</v>
      </c>
    </row>
    <row r="22" spans="2:15" ht="12.75">
      <c r="B22" s="297"/>
      <c r="C22" s="297"/>
      <c r="D22" s="297"/>
      <c r="E22" s="298"/>
      <c r="F22" s="375"/>
      <c r="G22" s="300"/>
      <c r="H22" s="300"/>
      <c r="I22" s="300"/>
      <c r="J22" s="300"/>
      <c r="K22" s="300"/>
      <c r="L22" s="311">
        <f t="shared" si="1"/>
        <v>0</v>
      </c>
      <c r="M22" s="300"/>
      <c r="N22" s="300"/>
      <c r="O22" s="212">
        <f t="shared" si="0"/>
        <v>0</v>
      </c>
    </row>
    <row r="23" spans="2:15" ht="12.75">
      <c r="B23" s="297"/>
      <c r="C23" s="297"/>
      <c r="D23" s="297"/>
      <c r="E23" s="298"/>
      <c r="F23" s="299"/>
      <c r="G23" s="300"/>
      <c r="H23" s="300"/>
      <c r="I23" s="300"/>
      <c r="J23" s="300"/>
      <c r="K23" s="300"/>
      <c r="L23" s="311">
        <f t="shared" si="1"/>
        <v>0</v>
      </c>
      <c r="M23" s="300"/>
      <c r="N23" s="300"/>
      <c r="O23" s="212">
        <f t="shared" si="0"/>
        <v>0</v>
      </c>
    </row>
    <row r="24" spans="2:15" ht="12.75">
      <c r="B24" s="297"/>
      <c r="C24" s="297"/>
      <c r="D24" s="297"/>
      <c r="E24" s="298"/>
      <c r="F24" s="299"/>
      <c r="G24" s="300"/>
      <c r="H24" s="300"/>
      <c r="I24" s="300"/>
      <c r="J24" s="300"/>
      <c r="K24" s="300"/>
      <c r="L24" s="311">
        <f t="shared" si="1"/>
        <v>0</v>
      </c>
      <c r="M24" s="300"/>
      <c r="N24" s="300"/>
      <c r="O24" s="212">
        <f t="shared" si="0"/>
        <v>0</v>
      </c>
    </row>
    <row r="25" spans="2:15" ht="12.75">
      <c r="B25" s="297"/>
      <c r="C25" s="297"/>
      <c r="D25" s="297"/>
      <c r="E25" s="298"/>
      <c r="F25" s="299"/>
      <c r="G25" s="300"/>
      <c r="H25" s="300"/>
      <c r="I25" s="300"/>
      <c r="J25" s="300"/>
      <c r="K25" s="300"/>
      <c r="L25" s="311">
        <f t="shared" si="1"/>
        <v>0</v>
      </c>
      <c r="M25" s="300"/>
      <c r="N25" s="300"/>
      <c r="O25" s="212">
        <f t="shared" si="0"/>
        <v>0</v>
      </c>
    </row>
    <row r="26" spans="2:15" ht="12.75">
      <c r="B26" s="297"/>
      <c r="C26" s="297"/>
      <c r="D26" s="297"/>
      <c r="E26" s="298"/>
      <c r="F26" s="299"/>
      <c r="G26" s="300"/>
      <c r="H26" s="300"/>
      <c r="I26" s="300"/>
      <c r="J26" s="300"/>
      <c r="K26" s="300"/>
      <c r="L26" s="311">
        <f t="shared" si="1"/>
        <v>0</v>
      </c>
      <c r="M26" s="300"/>
      <c r="N26" s="300"/>
      <c r="O26" s="212">
        <f t="shared" si="0"/>
        <v>0</v>
      </c>
    </row>
    <row r="27" spans="2:15" ht="12.75">
      <c r="B27" s="297"/>
      <c r="C27" s="297"/>
      <c r="D27" s="297"/>
      <c r="E27" s="298"/>
      <c r="F27" s="299"/>
      <c r="G27" s="300"/>
      <c r="H27" s="300"/>
      <c r="I27" s="300"/>
      <c r="J27" s="300"/>
      <c r="K27" s="300"/>
      <c r="L27" s="311">
        <f t="shared" si="1"/>
        <v>0</v>
      </c>
      <c r="M27" s="300"/>
      <c r="N27" s="300"/>
      <c r="O27" s="212">
        <f t="shared" si="0"/>
        <v>0</v>
      </c>
    </row>
    <row r="28" spans="2:15" ht="12.75">
      <c r="B28" s="297"/>
      <c r="C28" s="297"/>
      <c r="D28" s="297"/>
      <c r="E28" s="298"/>
      <c r="F28" s="299"/>
      <c r="G28" s="300"/>
      <c r="H28" s="300"/>
      <c r="I28" s="300"/>
      <c r="J28" s="300"/>
      <c r="K28" s="300"/>
      <c r="L28" s="311">
        <f t="shared" si="1"/>
        <v>0</v>
      </c>
      <c r="M28" s="300"/>
      <c r="N28" s="300"/>
      <c r="O28" s="212">
        <f t="shared" si="0"/>
        <v>0</v>
      </c>
    </row>
    <row r="29" spans="2:15" ht="12.75">
      <c r="B29" s="297"/>
      <c r="C29" s="297"/>
      <c r="D29" s="297"/>
      <c r="E29" s="298"/>
      <c r="F29" s="299"/>
      <c r="G29" s="300"/>
      <c r="H29" s="300"/>
      <c r="I29" s="300"/>
      <c r="J29" s="300"/>
      <c r="K29" s="300"/>
      <c r="L29" s="311">
        <f t="shared" si="1"/>
        <v>0</v>
      </c>
      <c r="M29" s="300"/>
      <c r="N29" s="300"/>
      <c r="O29" s="212">
        <f t="shared" si="0"/>
        <v>0</v>
      </c>
    </row>
    <row r="30" spans="2:15" ht="12.75">
      <c r="B30" s="297"/>
      <c r="C30" s="297"/>
      <c r="D30" s="297"/>
      <c r="E30" s="298"/>
      <c r="F30" s="299"/>
      <c r="G30" s="300"/>
      <c r="H30" s="300"/>
      <c r="I30" s="300"/>
      <c r="J30" s="300"/>
      <c r="K30" s="300"/>
      <c r="L30" s="311">
        <f t="shared" si="1"/>
        <v>0</v>
      </c>
      <c r="M30" s="300"/>
      <c r="N30" s="300"/>
      <c r="O30" s="212">
        <f t="shared" si="0"/>
        <v>0</v>
      </c>
    </row>
    <row r="31" spans="2:15" ht="12.75">
      <c r="B31" s="297"/>
      <c r="C31" s="297"/>
      <c r="D31" s="297"/>
      <c r="E31" s="298"/>
      <c r="F31" s="299"/>
      <c r="G31" s="300"/>
      <c r="H31" s="300"/>
      <c r="I31" s="300"/>
      <c r="J31" s="300"/>
      <c r="K31" s="300"/>
      <c r="L31" s="311">
        <f t="shared" si="1"/>
        <v>0</v>
      </c>
      <c r="M31" s="300"/>
      <c r="N31" s="300"/>
      <c r="O31" s="212">
        <f t="shared" si="0"/>
        <v>0</v>
      </c>
    </row>
    <row r="32" spans="2:15" ht="12.75">
      <c r="B32" s="297"/>
      <c r="C32" s="297"/>
      <c r="D32" s="297"/>
      <c r="E32" s="298"/>
      <c r="F32" s="299"/>
      <c r="G32" s="300"/>
      <c r="H32" s="300"/>
      <c r="I32" s="300"/>
      <c r="J32" s="300"/>
      <c r="K32" s="300"/>
      <c r="L32" s="311">
        <f t="shared" si="1"/>
        <v>0</v>
      </c>
      <c r="M32" s="300"/>
      <c r="N32" s="300"/>
      <c r="O32" s="212">
        <f t="shared" si="0"/>
        <v>0</v>
      </c>
    </row>
    <row r="33" spans="2:15" ht="12.75">
      <c r="B33" s="297"/>
      <c r="C33" s="297"/>
      <c r="D33" s="297"/>
      <c r="E33" s="298"/>
      <c r="F33" s="299"/>
      <c r="G33" s="300"/>
      <c r="H33" s="300"/>
      <c r="I33" s="300"/>
      <c r="J33" s="300"/>
      <c r="K33" s="300"/>
      <c r="L33" s="311">
        <f t="shared" si="1"/>
        <v>0</v>
      </c>
      <c r="M33" s="300"/>
      <c r="N33" s="300"/>
      <c r="O33" s="212">
        <f t="shared" si="0"/>
        <v>0</v>
      </c>
    </row>
    <row r="34" spans="2:15" ht="12.75">
      <c r="B34" s="297"/>
      <c r="C34" s="297"/>
      <c r="D34" s="297"/>
      <c r="E34" s="298"/>
      <c r="F34" s="299"/>
      <c r="G34" s="300"/>
      <c r="H34" s="300"/>
      <c r="I34" s="300"/>
      <c r="J34" s="300"/>
      <c r="K34" s="300"/>
      <c r="L34" s="311">
        <f t="shared" si="1"/>
        <v>0</v>
      </c>
      <c r="M34" s="300"/>
      <c r="N34" s="300"/>
      <c r="O34" s="212">
        <f t="shared" si="0"/>
        <v>0</v>
      </c>
    </row>
    <row r="35" spans="2:15" ht="12.75">
      <c r="B35" s="297"/>
      <c r="C35" s="297"/>
      <c r="D35" s="297"/>
      <c r="E35" s="298"/>
      <c r="F35" s="299"/>
      <c r="G35" s="300"/>
      <c r="H35" s="300"/>
      <c r="I35" s="300"/>
      <c r="J35" s="300"/>
      <c r="K35" s="300"/>
      <c r="L35" s="311">
        <f t="shared" si="1"/>
        <v>0</v>
      </c>
      <c r="M35" s="300"/>
      <c r="N35" s="300"/>
      <c r="O35" s="212">
        <f t="shared" si="0"/>
        <v>0</v>
      </c>
    </row>
    <row r="36" spans="2:15" ht="12.75">
      <c r="B36" s="297"/>
      <c r="C36" s="297"/>
      <c r="D36" s="297"/>
      <c r="E36" s="298"/>
      <c r="F36" s="299"/>
      <c r="G36" s="300"/>
      <c r="H36" s="300"/>
      <c r="I36" s="300"/>
      <c r="J36" s="300"/>
      <c r="K36" s="300"/>
      <c r="L36" s="311">
        <f t="shared" si="1"/>
        <v>0</v>
      </c>
      <c r="M36" s="300"/>
      <c r="N36" s="300"/>
      <c r="O36" s="212">
        <f t="shared" si="0"/>
        <v>0</v>
      </c>
    </row>
    <row r="37" spans="2:15" ht="12.75">
      <c r="B37" s="297"/>
      <c r="C37" s="297"/>
      <c r="D37" s="297"/>
      <c r="E37" s="298"/>
      <c r="F37" s="299"/>
      <c r="G37" s="300"/>
      <c r="H37" s="300"/>
      <c r="I37" s="300"/>
      <c r="J37" s="300"/>
      <c r="K37" s="300"/>
      <c r="L37" s="311">
        <f t="shared" si="1"/>
        <v>0</v>
      </c>
      <c r="M37" s="300"/>
      <c r="N37" s="300"/>
      <c r="O37" s="212">
        <f aca="true" t="shared" si="2" ref="O37:O52">SUM(L37:N37)</f>
        <v>0</v>
      </c>
    </row>
    <row r="38" spans="2:15" ht="12.75">
      <c r="B38" s="297"/>
      <c r="C38" s="297"/>
      <c r="D38" s="297"/>
      <c r="E38" s="298"/>
      <c r="F38" s="299"/>
      <c r="G38" s="300"/>
      <c r="H38" s="300"/>
      <c r="I38" s="300"/>
      <c r="J38" s="300"/>
      <c r="K38" s="300"/>
      <c r="L38" s="311">
        <f t="shared" si="1"/>
        <v>0</v>
      </c>
      <c r="M38" s="300"/>
      <c r="N38" s="300"/>
      <c r="O38" s="212">
        <f t="shared" si="2"/>
        <v>0</v>
      </c>
    </row>
    <row r="39" spans="2:15" ht="12.75">
      <c r="B39" s="297"/>
      <c r="C39" s="297"/>
      <c r="D39" s="297"/>
      <c r="E39" s="298"/>
      <c r="F39" s="299"/>
      <c r="G39" s="300"/>
      <c r="H39" s="300"/>
      <c r="I39" s="300"/>
      <c r="J39" s="300"/>
      <c r="K39" s="300"/>
      <c r="L39" s="311">
        <f t="shared" si="1"/>
        <v>0</v>
      </c>
      <c r="M39" s="300"/>
      <c r="N39" s="300"/>
      <c r="O39" s="212">
        <f t="shared" si="2"/>
        <v>0</v>
      </c>
    </row>
    <row r="40" spans="2:15" ht="12.75">
      <c r="B40" s="297"/>
      <c r="C40" s="297"/>
      <c r="D40" s="297"/>
      <c r="E40" s="298"/>
      <c r="F40" s="299"/>
      <c r="G40" s="300"/>
      <c r="H40" s="300"/>
      <c r="I40" s="300"/>
      <c r="J40" s="300"/>
      <c r="K40" s="300"/>
      <c r="L40" s="311">
        <f t="shared" si="1"/>
        <v>0</v>
      </c>
      <c r="M40" s="300"/>
      <c r="N40" s="300"/>
      <c r="O40" s="212">
        <f t="shared" si="2"/>
        <v>0</v>
      </c>
    </row>
    <row r="41" spans="2:15" ht="12.75">
      <c r="B41" s="297"/>
      <c r="C41" s="297"/>
      <c r="D41" s="297"/>
      <c r="E41" s="298"/>
      <c r="F41" s="299"/>
      <c r="G41" s="300"/>
      <c r="H41" s="300"/>
      <c r="I41" s="300"/>
      <c r="J41" s="300"/>
      <c r="K41" s="300"/>
      <c r="L41" s="311">
        <f t="shared" si="1"/>
        <v>0</v>
      </c>
      <c r="M41" s="300"/>
      <c r="N41" s="300"/>
      <c r="O41" s="212">
        <f t="shared" si="2"/>
        <v>0</v>
      </c>
    </row>
    <row r="42" spans="2:15" ht="12.75">
      <c r="B42" s="297"/>
      <c r="C42" s="297"/>
      <c r="D42" s="297"/>
      <c r="E42" s="298"/>
      <c r="F42" s="299"/>
      <c r="G42" s="300"/>
      <c r="H42" s="300"/>
      <c r="I42" s="300"/>
      <c r="J42" s="300"/>
      <c r="K42" s="300"/>
      <c r="L42" s="311">
        <f aca="true" t="shared" si="3" ref="L42:L52">SUM(H42:K42)</f>
        <v>0</v>
      </c>
      <c r="M42" s="300"/>
      <c r="N42" s="300"/>
      <c r="O42" s="212">
        <f t="shared" si="2"/>
        <v>0</v>
      </c>
    </row>
    <row r="43" spans="2:15" ht="12.75">
      <c r="B43" s="297"/>
      <c r="C43" s="297"/>
      <c r="D43" s="297"/>
      <c r="E43" s="298"/>
      <c r="F43" s="299"/>
      <c r="G43" s="300"/>
      <c r="H43" s="300"/>
      <c r="I43" s="300"/>
      <c r="J43" s="300"/>
      <c r="K43" s="300"/>
      <c r="L43" s="311">
        <f t="shared" si="3"/>
        <v>0</v>
      </c>
      <c r="M43" s="300"/>
      <c r="N43" s="300"/>
      <c r="O43" s="212">
        <f t="shared" si="2"/>
        <v>0</v>
      </c>
    </row>
    <row r="44" spans="2:15" ht="12.75">
      <c r="B44" s="297"/>
      <c r="C44" s="297"/>
      <c r="D44" s="297"/>
      <c r="E44" s="298"/>
      <c r="F44" s="299"/>
      <c r="G44" s="300"/>
      <c r="H44" s="300"/>
      <c r="I44" s="300"/>
      <c r="J44" s="300"/>
      <c r="K44" s="300"/>
      <c r="L44" s="311">
        <f t="shared" si="3"/>
        <v>0</v>
      </c>
      <c r="M44" s="300"/>
      <c r="N44" s="300"/>
      <c r="O44" s="212">
        <f t="shared" si="2"/>
        <v>0</v>
      </c>
    </row>
    <row r="45" spans="2:15" ht="12.75">
      <c r="B45" s="297"/>
      <c r="C45" s="297"/>
      <c r="D45" s="297"/>
      <c r="E45" s="298"/>
      <c r="F45" s="299"/>
      <c r="G45" s="300"/>
      <c r="H45" s="300"/>
      <c r="I45" s="300"/>
      <c r="J45" s="300"/>
      <c r="K45" s="300"/>
      <c r="L45" s="311">
        <f t="shared" si="3"/>
        <v>0</v>
      </c>
      <c r="M45" s="300"/>
      <c r="N45" s="300"/>
      <c r="O45" s="212">
        <f t="shared" si="2"/>
        <v>0</v>
      </c>
    </row>
    <row r="46" spans="2:15" ht="12.75">
      <c r="B46" s="297"/>
      <c r="C46" s="297"/>
      <c r="D46" s="297"/>
      <c r="E46" s="298"/>
      <c r="F46" s="299"/>
      <c r="G46" s="300"/>
      <c r="H46" s="300"/>
      <c r="I46" s="300"/>
      <c r="J46" s="300"/>
      <c r="K46" s="300"/>
      <c r="L46" s="311">
        <f t="shared" si="3"/>
        <v>0</v>
      </c>
      <c r="M46" s="300"/>
      <c r="N46" s="300"/>
      <c r="O46" s="212">
        <f t="shared" si="2"/>
        <v>0</v>
      </c>
    </row>
    <row r="47" spans="2:15" ht="12.75">
      <c r="B47" s="297"/>
      <c r="C47" s="297"/>
      <c r="D47" s="297"/>
      <c r="E47" s="298"/>
      <c r="F47" s="299"/>
      <c r="G47" s="300"/>
      <c r="H47" s="300"/>
      <c r="I47" s="300"/>
      <c r="J47" s="300"/>
      <c r="K47" s="300"/>
      <c r="L47" s="311">
        <f t="shared" si="3"/>
        <v>0</v>
      </c>
      <c r="M47" s="300"/>
      <c r="N47" s="300"/>
      <c r="O47" s="212">
        <f t="shared" si="2"/>
        <v>0</v>
      </c>
    </row>
    <row r="48" spans="2:15" ht="12.75">
      <c r="B48" s="297"/>
      <c r="C48" s="297"/>
      <c r="D48" s="297"/>
      <c r="E48" s="298"/>
      <c r="F48" s="299"/>
      <c r="G48" s="300"/>
      <c r="H48" s="300"/>
      <c r="I48" s="300"/>
      <c r="J48" s="300"/>
      <c r="K48" s="300"/>
      <c r="L48" s="311">
        <f t="shared" si="3"/>
        <v>0</v>
      </c>
      <c r="M48" s="300"/>
      <c r="N48" s="300"/>
      <c r="O48" s="212">
        <f t="shared" si="2"/>
        <v>0</v>
      </c>
    </row>
    <row r="49" spans="2:15" ht="12.75">
      <c r="B49" s="297"/>
      <c r="C49" s="297"/>
      <c r="D49" s="297"/>
      <c r="E49" s="298"/>
      <c r="F49" s="299"/>
      <c r="G49" s="300"/>
      <c r="H49" s="300"/>
      <c r="I49" s="300"/>
      <c r="J49" s="300"/>
      <c r="K49" s="300"/>
      <c r="L49" s="311">
        <f t="shared" si="3"/>
        <v>0</v>
      </c>
      <c r="M49" s="300"/>
      <c r="N49" s="300"/>
      <c r="O49" s="212">
        <f t="shared" si="2"/>
        <v>0</v>
      </c>
    </row>
    <row r="50" spans="2:15" ht="12.75">
      <c r="B50" s="297"/>
      <c r="C50" s="297"/>
      <c r="D50" s="297"/>
      <c r="E50" s="298"/>
      <c r="F50" s="299"/>
      <c r="G50" s="300"/>
      <c r="H50" s="300"/>
      <c r="I50" s="300"/>
      <c r="J50" s="300"/>
      <c r="K50" s="300"/>
      <c r="L50" s="311">
        <f t="shared" si="3"/>
        <v>0</v>
      </c>
      <c r="M50" s="300"/>
      <c r="N50" s="300"/>
      <c r="O50" s="212">
        <f t="shared" si="2"/>
        <v>0</v>
      </c>
    </row>
    <row r="51" spans="2:15" ht="12.75">
      <c r="B51" s="297"/>
      <c r="C51" s="297"/>
      <c r="D51" s="297"/>
      <c r="E51" s="298"/>
      <c r="F51" s="299"/>
      <c r="G51" s="300"/>
      <c r="H51" s="300"/>
      <c r="I51" s="300"/>
      <c r="J51" s="300"/>
      <c r="K51" s="300"/>
      <c r="L51" s="311">
        <f t="shared" si="3"/>
        <v>0</v>
      </c>
      <c r="M51" s="300"/>
      <c r="N51" s="300"/>
      <c r="O51" s="212">
        <f>SUM(L51:N51)</f>
        <v>0</v>
      </c>
    </row>
    <row r="52" spans="2:15" ht="12.75">
      <c r="B52" s="297"/>
      <c r="C52" s="297"/>
      <c r="D52" s="297"/>
      <c r="E52" s="298"/>
      <c r="F52" s="299"/>
      <c r="G52" s="300"/>
      <c r="H52" s="300"/>
      <c r="I52" s="300"/>
      <c r="J52" s="300"/>
      <c r="K52" s="300"/>
      <c r="L52" s="311">
        <f t="shared" si="3"/>
        <v>0</v>
      </c>
      <c r="M52" s="300"/>
      <c r="N52" s="300"/>
      <c r="O52" s="212">
        <f t="shared" si="2"/>
        <v>0</v>
      </c>
    </row>
    <row r="53" spans="2:15" ht="12.75">
      <c r="B53" s="302"/>
      <c r="C53" s="303"/>
      <c r="D53" s="312" t="s">
        <v>75</v>
      </c>
      <c r="E53" s="313"/>
      <c r="F53" s="314"/>
      <c r="G53" s="213">
        <f aca="true" t="shared" si="4" ref="G53:N53">SUM(G9:G52)</f>
        <v>0</v>
      </c>
      <c r="H53" s="213">
        <f t="shared" si="4"/>
        <v>175090444.59000003</v>
      </c>
      <c r="I53" s="213">
        <f t="shared" si="4"/>
        <v>224378154.69447982</v>
      </c>
      <c r="J53" s="213">
        <f t="shared" si="4"/>
        <v>0</v>
      </c>
      <c r="K53" s="213">
        <f t="shared" si="4"/>
        <v>-10668047.019999998</v>
      </c>
      <c r="L53" s="213">
        <f t="shared" si="4"/>
        <v>388800552.2644799</v>
      </c>
      <c r="M53" s="213">
        <f t="shared" si="4"/>
        <v>-194598248.74517807</v>
      </c>
      <c r="N53" s="213">
        <f t="shared" si="4"/>
        <v>-9789046.551936267</v>
      </c>
      <c r="O53" s="213">
        <f>SUM(O9:O52)</f>
        <v>184413256.96736544</v>
      </c>
    </row>
    <row r="56" ht="15.75">
      <c r="B56" s="294" t="s">
        <v>298</v>
      </c>
    </row>
    <row r="58" spans="2:14" ht="46.5" customHeight="1">
      <c r="B58" s="305" t="s">
        <v>224</v>
      </c>
      <c r="C58" s="306" t="s">
        <v>18</v>
      </c>
      <c r="D58" s="306" t="s">
        <v>0</v>
      </c>
      <c r="E58" s="306" t="s">
        <v>68</v>
      </c>
      <c r="F58" s="306" t="s">
        <v>69</v>
      </c>
      <c r="G58" s="307" t="s">
        <v>389</v>
      </c>
      <c r="H58" s="307" t="s">
        <v>71</v>
      </c>
      <c r="I58" s="307" t="s">
        <v>380</v>
      </c>
      <c r="J58" s="307" t="s">
        <v>310</v>
      </c>
      <c r="K58" s="307" t="s">
        <v>72</v>
      </c>
      <c r="L58" s="307" t="s">
        <v>260</v>
      </c>
      <c r="M58" s="307" t="s">
        <v>413</v>
      </c>
      <c r="N58" s="200" t="s">
        <v>73</v>
      </c>
    </row>
    <row r="59" spans="2:14" ht="12.75">
      <c r="B59" s="295"/>
      <c r="C59" s="296"/>
      <c r="D59" s="296"/>
      <c r="E59" s="296"/>
      <c r="F59" s="309" t="s">
        <v>74</v>
      </c>
      <c r="G59" s="309" t="s">
        <v>183</v>
      </c>
      <c r="H59" s="309" t="s">
        <v>183</v>
      </c>
      <c r="I59" s="309" t="s">
        <v>183</v>
      </c>
      <c r="J59" s="309" t="s">
        <v>183</v>
      </c>
      <c r="K59" s="309" t="s">
        <v>183</v>
      </c>
      <c r="L59" s="309" t="s">
        <v>183</v>
      </c>
      <c r="M59" s="309" t="s">
        <v>183</v>
      </c>
      <c r="N59" s="309" t="s">
        <v>183</v>
      </c>
    </row>
    <row r="60" spans="2:14" ht="12.75">
      <c r="B60" s="368" t="s">
        <v>609</v>
      </c>
      <c r="C60" s="297" t="s">
        <v>372</v>
      </c>
      <c r="D60" s="297" t="s">
        <v>372</v>
      </c>
      <c r="E60" s="366" t="s">
        <v>610</v>
      </c>
      <c r="F60" s="375">
        <v>5.216334328414617</v>
      </c>
      <c r="G60" s="300">
        <v>1307.68</v>
      </c>
      <c r="H60" s="300">
        <v>10640685.749999996</v>
      </c>
      <c r="I60" s="300">
        <v>0</v>
      </c>
      <c r="J60" s="300">
        <v>-474218.57000000007</v>
      </c>
      <c r="K60" s="311">
        <f>SUM(G60:J60)</f>
        <v>10167774.859999996</v>
      </c>
      <c r="L60" s="304">
        <v>-6236590.72999999</v>
      </c>
      <c r="M60" s="300">
        <v>-658426.4499999998</v>
      </c>
      <c r="N60" s="212">
        <f aca="true" t="shared" si="5" ref="N60:N77">SUM(K60:M60)</f>
        <v>3272757.6800000058</v>
      </c>
    </row>
    <row r="61" spans="2:14" ht="12.75">
      <c r="B61" s="297"/>
      <c r="C61" s="297"/>
      <c r="D61" s="297"/>
      <c r="E61" s="298"/>
      <c r="F61" s="299"/>
      <c r="G61" s="300"/>
      <c r="H61" s="300"/>
      <c r="I61" s="300"/>
      <c r="J61" s="300"/>
      <c r="K61" s="311">
        <f>SUM(G61:J61)</f>
        <v>0</v>
      </c>
      <c r="L61" s="304"/>
      <c r="M61" s="300"/>
      <c r="N61" s="212">
        <f t="shared" si="5"/>
        <v>0</v>
      </c>
    </row>
    <row r="62" spans="2:14" ht="12.75">
      <c r="B62" s="297"/>
      <c r="C62" s="297"/>
      <c r="D62" s="297"/>
      <c r="E62" s="298"/>
      <c r="F62" s="299"/>
      <c r="G62" s="300"/>
      <c r="H62" s="300"/>
      <c r="I62" s="300"/>
      <c r="J62" s="300"/>
      <c r="K62" s="311">
        <f aca="true" t="shared" si="6" ref="K62:K76">SUM(G62:J62)</f>
        <v>0</v>
      </c>
      <c r="L62" s="304"/>
      <c r="M62" s="300"/>
      <c r="N62" s="212">
        <f t="shared" si="5"/>
        <v>0</v>
      </c>
    </row>
    <row r="63" spans="2:14" ht="12.75">
      <c r="B63" s="297"/>
      <c r="C63" s="297"/>
      <c r="D63" s="297"/>
      <c r="E63" s="298"/>
      <c r="F63" s="299"/>
      <c r="G63" s="300"/>
      <c r="H63" s="300"/>
      <c r="I63" s="300"/>
      <c r="J63" s="300"/>
      <c r="K63" s="311">
        <f t="shared" si="6"/>
        <v>0</v>
      </c>
      <c r="L63" s="304"/>
      <c r="M63" s="300"/>
      <c r="N63" s="212">
        <f t="shared" si="5"/>
        <v>0</v>
      </c>
    </row>
    <row r="64" spans="2:14" ht="12.75">
      <c r="B64" s="297"/>
      <c r="C64" s="297"/>
      <c r="D64" s="297"/>
      <c r="E64" s="298"/>
      <c r="F64" s="299"/>
      <c r="G64" s="300"/>
      <c r="H64" s="300"/>
      <c r="I64" s="300"/>
      <c r="J64" s="300"/>
      <c r="K64" s="311">
        <f t="shared" si="6"/>
        <v>0</v>
      </c>
      <c r="L64" s="304"/>
      <c r="M64" s="300"/>
      <c r="N64" s="212">
        <f t="shared" si="5"/>
        <v>0</v>
      </c>
    </row>
    <row r="65" spans="2:14" ht="12.75">
      <c r="B65" s="297"/>
      <c r="C65" s="297"/>
      <c r="D65" s="297"/>
      <c r="E65" s="298"/>
      <c r="F65" s="299"/>
      <c r="G65" s="300"/>
      <c r="H65" s="300"/>
      <c r="I65" s="300"/>
      <c r="J65" s="300"/>
      <c r="K65" s="311">
        <f t="shared" si="6"/>
        <v>0</v>
      </c>
      <c r="L65" s="304"/>
      <c r="M65" s="300"/>
      <c r="N65" s="212">
        <f t="shared" si="5"/>
        <v>0</v>
      </c>
    </row>
    <row r="66" spans="2:14" ht="12.75">
      <c r="B66" s="297"/>
      <c r="C66" s="297"/>
      <c r="D66" s="297"/>
      <c r="E66" s="298"/>
      <c r="F66" s="299"/>
      <c r="G66" s="300"/>
      <c r="H66" s="300"/>
      <c r="I66" s="300"/>
      <c r="J66" s="300"/>
      <c r="K66" s="311">
        <f t="shared" si="6"/>
        <v>0</v>
      </c>
      <c r="L66" s="304"/>
      <c r="M66" s="300"/>
      <c r="N66" s="212">
        <f t="shared" si="5"/>
        <v>0</v>
      </c>
    </row>
    <row r="67" spans="2:14" ht="12.75">
      <c r="B67" s="297"/>
      <c r="C67" s="297"/>
      <c r="D67" s="297"/>
      <c r="E67" s="298"/>
      <c r="F67" s="299"/>
      <c r="G67" s="300"/>
      <c r="H67" s="300"/>
      <c r="I67" s="300"/>
      <c r="J67" s="300"/>
      <c r="K67" s="311">
        <f t="shared" si="6"/>
        <v>0</v>
      </c>
      <c r="L67" s="304"/>
      <c r="M67" s="300"/>
      <c r="N67" s="212">
        <f t="shared" si="5"/>
        <v>0</v>
      </c>
    </row>
    <row r="68" spans="2:14" ht="12.75">
      <c r="B68" s="297"/>
      <c r="C68" s="297"/>
      <c r="D68" s="297"/>
      <c r="E68" s="298"/>
      <c r="F68" s="299"/>
      <c r="G68" s="300"/>
      <c r="H68" s="300"/>
      <c r="I68" s="300"/>
      <c r="J68" s="300"/>
      <c r="K68" s="311">
        <f t="shared" si="6"/>
        <v>0</v>
      </c>
      <c r="L68" s="304"/>
      <c r="M68" s="300"/>
      <c r="N68" s="212">
        <f t="shared" si="5"/>
        <v>0</v>
      </c>
    </row>
    <row r="69" spans="2:14" ht="12.75">
      <c r="B69" s="297"/>
      <c r="C69" s="297"/>
      <c r="D69" s="297"/>
      <c r="E69" s="298"/>
      <c r="F69" s="299"/>
      <c r="G69" s="300"/>
      <c r="H69" s="300"/>
      <c r="I69" s="300"/>
      <c r="J69" s="300"/>
      <c r="K69" s="311">
        <f t="shared" si="6"/>
        <v>0</v>
      </c>
      <c r="L69" s="304"/>
      <c r="M69" s="300"/>
      <c r="N69" s="212">
        <f t="shared" si="5"/>
        <v>0</v>
      </c>
    </row>
    <row r="70" spans="2:14" ht="12.75">
      <c r="B70" s="297"/>
      <c r="C70" s="297"/>
      <c r="D70" s="297"/>
      <c r="E70" s="298"/>
      <c r="F70" s="299"/>
      <c r="G70" s="300"/>
      <c r="H70" s="300"/>
      <c r="I70" s="300"/>
      <c r="J70" s="300"/>
      <c r="K70" s="311">
        <f t="shared" si="6"/>
        <v>0</v>
      </c>
      <c r="L70" s="304"/>
      <c r="M70" s="300"/>
      <c r="N70" s="212">
        <f t="shared" si="5"/>
        <v>0</v>
      </c>
    </row>
    <row r="71" spans="2:14" ht="12.75">
      <c r="B71" s="297"/>
      <c r="C71" s="297"/>
      <c r="D71" s="297"/>
      <c r="E71" s="298"/>
      <c r="F71" s="299"/>
      <c r="G71" s="300"/>
      <c r="H71" s="300"/>
      <c r="I71" s="300"/>
      <c r="J71" s="300"/>
      <c r="K71" s="311">
        <f t="shared" si="6"/>
        <v>0</v>
      </c>
      <c r="L71" s="304"/>
      <c r="M71" s="300"/>
      <c r="N71" s="212">
        <f t="shared" si="5"/>
        <v>0</v>
      </c>
    </row>
    <row r="72" spans="2:14" ht="12.75">
      <c r="B72" s="297"/>
      <c r="C72" s="297"/>
      <c r="D72" s="297"/>
      <c r="E72" s="298"/>
      <c r="F72" s="299"/>
      <c r="G72" s="300"/>
      <c r="H72" s="300"/>
      <c r="I72" s="300"/>
      <c r="J72" s="300"/>
      <c r="K72" s="311">
        <f t="shared" si="6"/>
        <v>0</v>
      </c>
      <c r="L72" s="304"/>
      <c r="M72" s="300"/>
      <c r="N72" s="212">
        <f t="shared" si="5"/>
        <v>0</v>
      </c>
    </row>
    <row r="73" spans="2:14" ht="12.75">
      <c r="B73" s="297"/>
      <c r="C73" s="297"/>
      <c r="D73" s="297"/>
      <c r="E73" s="298"/>
      <c r="F73" s="299"/>
      <c r="G73" s="300"/>
      <c r="H73" s="300"/>
      <c r="I73" s="300"/>
      <c r="J73" s="300"/>
      <c r="K73" s="311">
        <f t="shared" si="6"/>
        <v>0</v>
      </c>
      <c r="L73" s="304"/>
      <c r="M73" s="300"/>
      <c r="N73" s="212">
        <f t="shared" si="5"/>
        <v>0</v>
      </c>
    </row>
    <row r="74" spans="2:14" ht="12.75">
      <c r="B74" s="297"/>
      <c r="C74" s="297"/>
      <c r="D74" s="297"/>
      <c r="E74" s="298"/>
      <c r="F74" s="299"/>
      <c r="G74" s="300"/>
      <c r="H74" s="300"/>
      <c r="I74" s="300"/>
      <c r="J74" s="300"/>
      <c r="K74" s="311">
        <f t="shared" si="6"/>
        <v>0</v>
      </c>
      <c r="L74" s="304"/>
      <c r="M74" s="300"/>
      <c r="N74" s="212">
        <f t="shared" si="5"/>
        <v>0</v>
      </c>
    </row>
    <row r="75" spans="2:14" ht="12.75">
      <c r="B75" s="297"/>
      <c r="C75" s="297"/>
      <c r="D75" s="297"/>
      <c r="E75" s="298"/>
      <c r="F75" s="299"/>
      <c r="G75" s="300"/>
      <c r="H75" s="300"/>
      <c r="I75" s="300"/>
      <c r="J75" s="300"/>
      <c r="K75" s="311">
        <f t="shared" si="6"/>
        <v>0</v>
      </c>
      <c r="L75" s="304"/>
      <c r="M75" s="300"/>
      <c r="N75" s="212">
        <f t="shared" si="5"/>
        <v>0</v>
      </c>
    </row>
    <row r="76" spans="2:14" ht="12.75">
      <c r="B76" s="297"/>
      <c r="C76" s="297"/>
      <c r="D76" s="297"/>
      <c r="E76" s="298"/>
      <c r="F76" s="299"/>
      <c r="G76" s="300"/>
      <c r="H76" s="300"/>
      <c r="I76" s="300"/>
      <c r="J76" s="300"/>
      <c r="K76" s="311">
        <f t="shared" si="6"/>
        <v>0</v>
      </c>
      <c r="L76" s="304"/>
      <c r="M76" s="300"/>
      <c r="N76" s="212">
        <f t="shared" si="5"/>
        <v>0</v>
      </c>
    </row>
    <row r="77" spans="2:14" ht="12.75">
      <c r="B77" s="297"/>
      <c r="C77" s="297"/>
      <c r="D77" s="297"/>
      <c r="E77" s="298"/>
      <c r="F77" s="299"/>
      <c r="G77" s="300"/>
      <c r="H77" s="300"/>
      <c r="I77" s="300"/>
      <c r="J77" s="300"/>
      <c r="K77" s="311">
        <f>SUM(G77:J77)</f>
        <v>0</v>
      </c>
      <c r="L77" s="304"/>
      <c r="M77" s="300"/>
      <c r="N77" s="212">
        <f t="shared" si="5"/>
        <v>0</v>
      </c>
    </row>
    <row r="78" spans="2:14" ht="12.75">
      <c r="B78" s="302"/>
      <c r="C78" s="303"/>
      <c r="D78" s="312" t="s">
        <v>24</v>
      </c>
      <c r="E78" s="315"/>
      <c r="F78" s="315"/>
      <c r="G78" s="213">
        <f aca="true" t="shared" si="7" ref="G78:N78">SUM(G60:G77)</f>
        <v>1307.68</v>
      </c>
      <c r="H78" s="213">
        <f t="shared" si="7"/>
        <v>10640685.749999996</v>
      </c>
      <c r="I78" s="213">
        <f t="shared" si="7"/>
        <v>0</v>
      </c>
      <c r="J78" s="213">
        <f t="shared" si="7"/>
        <v>-474218.57000000007</v>
      </c>
      <c r="K78" s="213">
        <f t="shared" si="7"/>
        <v>10167774.859999996</v>
      </c>
      <c r="L78" s="213">
        <f t="shared" si="7"/>
        <v>-6236590.72999999</v>
      </c>
      <c r="M78" s="213">
        <f t="shared" si="7"/>
        <v>-658426.4499999998</v>
      </c>
      <c r="N78" s="213">
        <f t="shared" si="7"/>
        <v>3272757.6800000058</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2" sqref="A2"/>
    </sheetView>
  </sheetViews>
  <sheetFormatPr defaultColWidth="9.140625" defaultRowHeight="12.75"/>
  <cols>
    <col min="1" max="1" width="12.140625" style="235" customWidth="1"/>
    <col min="2" max="2" width="21.00390625" style="235" customWidth="1"/>
    <col min="3" max="3" width="42.28125" style="235" customWidth="1"/>
    <col min="4" max="4" width="28.8515625" style="235" customWidth="1"/>
    <col min="5" max="5" width="22.57421875" style="235" customWidth="1"/>
    <col min="6" max="6" width="20.57421875" style="235" customWidth="1"/>
    <col min="7" max="7" width="22.57421875" style="235" customWidth="1"/>
    <col min="8" max="8" width="37.421875" style="235" customWidth="1"/>
    <col min="9" max="9" width="25.140625" style="235" customWidth="1"/>
    <col min="10" max="16384" width="9.140625" style="235" customWidth="1"/>
  </cols>
  <sheetData>
    <row r="1" spans="2:7" ht="20.25">
      <c r="B1" s="234" t="s">
        <v>116</v>
      </c>
      <c r="C1" s="234"/>
      <c r="D1" s="218"/>
      <c r="E1" s="218"/>
      <c r="F1" s="218"/>
      <c r="G1" s="218"/>
    </row>
    <row r="2" spans="2:7" ht="20.25">
      <c r="B2" s="179" t="str">
        <f>Tradingname</f>
        <v>Queensland Gas Pipeline</v>
      </c>
      <c r="C2" s="180"/>
      <c r="D2" s="234"/>
      <c r="E2" s="432" t="s">
        <v>412</v>
      </c>
      <c r="F2" s="432"/>
      <c r="G2" s="432"/>
    </row>
    <row r="3" spans="2:7" ht="17.25" customHeight="1">
      <c r="B3" s="181" t="s">
        <v>182</v>
      </c>
      <c r="C3" s="182">
        <f>Yearending</f>
        <v>44926</v>
      </c>
      <c r="E3" s="432"/>
      <c r="F3" s="432"/>
      <c r="G3" s="432"/>
    </row>
    <row r="4" spans="5:7" ht="12.75">
      <c r="E4" s="432"/>
      <c r="F4" s="432"/>
      <c r="G4" s="432"/>
    </row>
    <row r="5" spans="2:7" ht="15.75">
      <c r="B5" s="236" t="s">
        <v>216</v>
      </c>
      <c r="C5" s="237"/>
      <c r="D5" s="237"/>
      <c r="E5" s="237"/>
      <c r="F5" s="238"/>
      <c r="G5" s="237"/>
    </row>
    <row r="6" spans="2:7" ht="15.75">
      <c r="B6" s="236"/>
      <c r="C6" s="237"/>
      <c r="D6" s="237"/>
      <c r="E6" s="237"/>
      <c r="F6" s="238"/>
      <c r="G6" s="237"/>
    </row>
    <row r="7" spans="2:7" ht="40.5" customHeight="1">
      <c r="B7" s="229" t="s">
        <v>224</v>
      </c>
      <c r="C7" s="229" t="s">
        <v>171</v>
      </c>
      <c r="D7" s="229" t="s">
        <v>172</v>
      </c>
      <c r="E7" s="285" t="s">
        <v>173</v>
      </c>
      <c r="F7" s="285" t="s">
        <v>66</v>
      </c>
      <c r="G7" s="285" t="s">
        <v>131</v>
      </c>
    </row>
    <row r="8" spans="2:7" ht="12.75">
      <c r="B8" s="231"/>
      <c r="C8" s="231"/>
      <c r="D8" s="248"/>
      <c r="E8" s="309" t="s">
        <v>183</v>
      </c>
      <c r="F8" s="309"/>
      <c r="G8" s="309" t="s">
        <v>183</v>
      </c>
    </row>
    <row r="9" spans="2:8" ht="12.75">
      <c r="B9" s="225" t="s">
        <v>629</v>
      </c>
      <c r="C9" s="225" t="s">
        <v>630</v>
      </c>
      <c r="D9" s="225" t="s">
        <v>65</v>
      </c>
      <c r="E9" s="226">
        <v>26268638.22</v>
      </c>
      <c r="F9" s="227">
        <v>0.056571288833258744</v>
      </c>
      <c r="G9" s="212">
        <f aca="true" t="shared" si="0" ref="G9:G40">E9*F9</f>
        <v>1486050.7199999997</v>
      </c>
      <c r="H9" s="284"/>
    </row>
    <row r="10" spans="2:7" ht="12.75">
      <c r="B10" s="225" t="s">
        <v>629</v>
      </c>
      <c r="C10" s="225" t="s">
        <v>631</v>
      </c>
      <c r="D10" s="225" t="s">
        <v>65</v>
      </c>
      <c r="E10" s="226">
        <v>3717062.960000001</v>
      </c>
      <c r="F10" s="227">
        <v>0.223953223003788</v>
      </c>
      <c r="G10" s="212">
        <f t="shared" si="0"/>
        <v>832448.2300000006</v>
      </c>
    </row>
    <row r="11" spans="2:7" ht="12.75">
      <c r="B11" s="225"/>
      <c r="C11" s="225"/>
      <c r="D11" s="225"/>
      <c r="E11" s="226"/>
      <c r="F11" s="227"/>
      <c r="G11" s="212">
        <f t="shared" si="0"/>
        <v>0</v>
      </c>
    </row>
    <row r="12" spans="2:7" ht="12.75">
      <c r="B12" s="225"/>
      <c r="C12" s="225"/>
      <c r="D12" s="225"/>
      <c r="E12" s="226"/>
      <c r="F12" s="227"/>
      <c r="G12" s="212">
        <f t="shared" si="0"/>
        <v>0</v>
      </c>
    </row>
    <row r="13" spans="2:7" ht="12.75">
      <c r="B13" s="225"/>
      <c r="C13" s="225"/>
      <c r="D13" s="225"/>
      <c r="E13" s="226"/>
      <c r="F13" s="227"/>
      <c r="G13" s="212">
        <f t="shared" si="0"/>
        <v>0</v>
      </c>
    </row>
    <row r="14" spans="2:7" ht="12.75">
      <c r="B14" s="225"/>
      <c r="C14" s="225"/>
      <c r="D14" s="225"/>
      <c r="E14" s="226"/>
      <c r="F14" s="227"/>
      <c r="G14" s="212">
        <f t="shared" si="0"/>
        <v>0</v>
      </c>
    </row>
    <row r="15" spans="2:7" ht="12.75">
      <c r="B15" s="225"/>
      <c r="C15" s="225"/>
      <c r="D15" s="225"/>
      <c r="E15" s="226"/>
      <c r="F15" s="227"/>
      <c r="G15" s="212">
        <f t="shared" si="0"/>
        <v>0</v>
      </c>
    </row>
    <row r="16" spans="2:7" ht="12.75">
      <c r="B16" s="225"/>
      <c r="C16" s="225"/>
      <c r="D16" s="225"/>
      <c r="E16" s="226"/>
      <c r="F16" s="227"/>
      <c r="G16" s="212">
        <f t="shared" si="0"/>
        <v>0</v>
      </c>
    </row>
    <row r="17" spans="2:7" ht="12.75">
      <c r="B17" s="225"/>
      <c r="C17" s="225"/>
      <c r="D17" s="225"/>
      <c r="E17" s="226"/>
      <c r="F17" s="227"/>
      <c r="G17" s="212">
        <f t="shared" si="0"/>
        <v>0</v>
      </c>
    </row>
    <row r="18" spans="2:7" ht="12.75">
      <c r="B18" s="225"/>
      <c r="C18" s="225"/>
      <c r="D18" s="225"/>
      <c r="E18" s="226"/>
      <c r="F18" s="227"/>
      <c r="G18" s="212">
        <f t="shared" si="0"/>
        <v>0</v>
      </c>
    </row>
    <row r="19" spans="2:7" ht="12.75">
      <c r="B19" s="225"/>
      <c r="C19" s="225"/>
      <c r="D19" s="225"/>
      <c r="E19" s="226"/>
      <c r="F19" s="227"/>
      <c r="G19" s="212">
        <f t="shared" si="0"/>
        <v>0</v>
      </c>
    </row>
    <row r="20" spans="2:7" ht="12.75">
      <c r="B20" s="225"/>
      <c r="C20" s="225"/>
      <c r="D20" s="225"/>
      <c r="E20" s="226"/>
      <c r="F20" s="227"/>
      <c r="G20" s="212">
        <f t="shared" si="0"/>
        <v>0</v>
      </c>
    </row>
    <row r="21" spans="2:7" ht="12.75">
      <c r="B21" s="225"/>
      <c r="C21" s="225"/>
      <c r="D21" s="225"/>
      <c r="E21" s="226"/>
      <c r="F21" s="227"/>
      <c r="G21" s="212">
        <f t="shared" si="0"/>
        <v>0</v>
      </c>
    </row>
    <row r="22" spans="2:7" ht="12.75">
      <c r="B22" s="225"/>
      <c r="C22" s="225"/>
      <c r="D22" s="225"/>
      <c r="E22" s="226"/>
      <c r="F22" s="227"/>
      <c r="G22" s="212">
        <f t="shared" si="0"/>
        <v>0</v>
      </c>
    </row>
    <row r="23" spans="2:7" ht="12.75">
      <c r="B23" s="225"/>
      <c r="C23" s="225"/>
      <c r="D23" s="225"/>
      <c r="E23" s="226"/>
      <c r="F23" s="227"/>
      <c r="G23" s="212">
        <f t="shared" si="0"/>
        <v>0</v>
      </c>
    </row>
    <row r="24" spans="2:7" ht="12.75">
      <c r="B24" s="225"/>
      <c r="C24" s="225"/>
      <c r="D24" s="225"/>
      <c r="E24" s="226"/>
      <c r="F24" s="227"/>
      <c r="G24" s="212">
        <f t="shared" si="0"/>
        <v>0</v>
      </c>
    </row>
    <row r="25" spans="2:7" ht="12.75">
      <c r="B25" s="225"/>
      <c r="C25" s="225"/>
      <c r="D25" s="225"/>
      <c r="E25" s="226"/>
      <c r="F25" s="227"/>
      <c r="G25" s="212">
        <f t="shared" si="0"/>
        <v>0</v>
      </c>
    </row>
    <row r="26" spans="2:7" ht="12.75">
      <c r="B26" s="225"/>
      <c r="C26" s="225"/>
      <c r="D26" s="225"/>
      <c r="E26" s="226"/>
      <c r="F26" s="227"/>
      <c r="G26" s="212">
        <f t="shared" si="0"/>
        <v>0</v>
      </c>
    </row>
    <row r="27" spans="2:7" ht="12.75">
      <c r="B27" s="225"/>
      <c r="C27" s="225"/>
      <c r="D27" s="225"/>
      <c r="E27" s="226"/>
      <c r="F27" s="227"/>
      <c r="G27" s="212">
        <f t="shared" si="0"/>
        <v>0</v>
      </c>
    </row>
    <row r="28" spans="2:7" ht="12.75">
      <c r="B28" s="225"/>
      <c r="C28" s="225"/>
      <c r="D28" s="225"/>
      <c r="E28" s="226"/>
      <c r="F28" s="227"/>
      <c r="G28" s="212">
        <f t="shared" si="0"/>
        <v>0</v>
      </c>
    </row>
    <row r="29" spans="2:7" ht="12.75">
      <c r="B29" s="225"/>
      <c r="C29" s="225"/>
      <c r="D29" s="225"/>
      <c r="E29" s="226"/>
      <c r="F29" s="227"/>
      <c r="G29" s="212">
        <f t="shared" si="0"/>
        <v>0</v>
      </c>
    </row>
    <row r="30" spans="2:7" ht="12.75">
      <c r="B30" s="225"/>
      <c r="C30" s="225"/>
      <c r="D30" s="225"/>
      <c r="E30" s="226"/>
      <c r="F30" s="227"/>
      <c r="G30" s="212">
        <f t="shared" si="0"/>
        <v>0</v>
      </c>
    </row>
    <row r="31" spans="2:9" ht="12.75">
      <c r="B31" s="225"/>
      <c r="C31" s="225"/>
      <c r="D31" s="225"/>
      <c r="E31" s="226"/>
      <c r="F31" s="227"/>
      <c r="G31" s="212">
        <f t="shared" si="0"/>
        <v>0</v>
      </c>
      <c r="H31" s="316"/>
      <c r="I31" s="316"/>
    </row>
    <row r="32" spans="2:9" ht="12.75">
      <c r="B32" s="225"/>
      <c r="C32" s="225"/>
      <c r="D32" s="225"/>
      <c r="E32" s="226"/>
      <c r="F32" s="227"/>
      <c r="G32" s="212">
        <f t="shared" si="0"/>
        <v>0</v>
      </c>
      <c r="H32" s="316"/>
      <c r="I32" s="316"/>
    </row>
    <row r="33" spans="2:9" ht="12.75">
      <c r="B33" s="225"/>
      <c r="C33" s="225"/>
      <c r="D33" s="225"/>
      <c r="E33" s="226"/>
      <c r="F33" s="227"/>
      <c r="G33" s="212">
        <f t="shared" si="0"/>
        <v>0</v>
      </c>
      <c r="H33" s="316"/>
      <c r="I33" s="316"/>
    </row>
    <row r="34" spans="2:9" ht="12.75">
      <c r="B34" s="225"/>
      <c r="C34" s="225"/>
      <c r="D34" s="225"/>
      <c r="E34" s="226"/>
      <c r="F34" s="227"/>
      <c r="G34" s="212">
        <f t="shared" si="0"/>
        <v>0</v>
      </c>
      <c r="H34" s="316"/>
      <c r="I34" s="316"/>
    </row>
    <row r="35" spans="2:9" ht="12.75">
      <c r="B35" s="225"/>
      <c r="C35" s="225"/>
      <c r="D35" s="225"/>
      <c r="E35" s="226"/>
      <c r="F35" s="227"/>
      <c r="G35" s="212">
        <f t="shared" si="0"/>
        <v>0</v>
      </c>
      <c r="H35" s="316"/>
      <c r="I35" s="316"/>
    </row>
    <row r="36" spans="2:9" ht="12.75">
      <c r="B36" s="225"/>
      <c r="C36" s="225"/>
      <c r="D36" s="225"/>
      <c r="E36" s="226"/>
      <c r="F36" s="227"/>
      <c r="G36" s="212">
        <f t="shared" si="0"/>
        <v>0</v>
      </c>
      <c r="H36" s="316"/>
      <c r="I36" s="316"/>
    </row>
    <row r="37" spans="2:7" ht="12.75">
      <c r="B37" s="225"/>
      <c r="C37" s="225"/>
      <c r="D37" s="225"/>
      <c r="E37" s="226"/>
      <c r="F37" s="227"/>
      <c r="G37" s="212">
        <f t="shared" si="0"/>
        <v>0</v>
      </c>
    </row>
    <row r="38" spans="2:7" ht="12.75">
      <c r="B38" s="225"/>
      <c r="C38" s="225"/>
      <c r="D38" s="225"/>
      <c r="E38" s="226"/>
      <c r="F38" s="227"/>
      <c r="G38" s="212">
        <f t="shared" si="0"/>
        <v>0</v>
      </c>
    </row>
    <row r="39" spans="2:7" ht="12.75">
      <c r="B39" s="225"/>
      <c r="C39" s="225"/>
      <c r="D39" s="225"/>
      <c r="E39" s="226"/>
      <c r="F39" s="227"/>
      <c r="G39" s="212">
        <f t="shared" si="0"/>
        <v>0</v>
      </c>
    </row>
    <row r="40" spans="2:7" ht="12.75">
      <c r="B40" s="225"/>
      <c r="C40" s="225"/>
      <c r="D40" s="225"/>
      <c r="E40" s="226"/>
      <c r="F40" s="227"/>
      <c r="G40" s="212">
        <f t="shared" si="0"/>
        <v>0</v>
      </c>
    </row>
    <row r="41" spans="2:7" ht="12.75">
      <c r="B41" s="228"/>
      <c r="C41" s="438" t="s">
        <v>23</v>
      </c>
      <c r="D41" s="439"/>
      <c r="E41" s="212">
        <f>SUM(E9:E40)</f>
        <v>29985701.18</v>
      </c>
      <c r="F41" s="233"/>
      <c r="G41" s="212">
        <f>SUM(G9:G40)</f>
        <v>2318498.95</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2" sqref="A2"/>
    </sheetView>
  </sheetViews>
  <sheetFormatPr defaultColWidth="8.7109375" defaultRowHeight="12.75"/>
  <cols>
    <col min="1" max="1" width="11.421875" style="292" customWidth="1"/>
    <col min="2" max="2" width="22.28125" style="292" customWidth="1"/>
    <col min="3" max="3" width="40.7109375" style="292" customWidth="1"/>
    <col min="4" max="4" width="50.57421875" style="292" customWidth="1"/>
    <col min="5" max="5" width="23.7109375" style="292" customWidth="1"/>
    <col min="6" max="35" width="12.28125" style="292" bestFit="1" customWidth="1"/>
    <col min="36" max="38" width="14.00390625" style="292" bestFit="1" customWidth="1"/>
    <col min="39" max="39" width="14.28125" style="292" bestFit="1" customWidth="1"/>
    <col min="40" max="45" width="8.7109375" style="292" customWidth="1"/>
    <col min="46" max="46" width="9.140625" style="292" customWidth="1"/>
    <col min="47" max="60" width="8.7109375" style="292" customWidth="1"/>
    <col min="61" max="61" width="13.57421875" style="292" customWidth="1"/>
    <col min="62" max="16384" width="8.7109375" style="292" customWidth="1"/>
  </cols>
  <sheetData>
    <row r="1" ht="20.25">
      <c r="B1" s="291" t="s">
        <v>165</v>
      </c>
    </row>
    <row r="2" spans="2:3" ht="15">
      <c r="B2" s="179" t="str">
        <f>Tradingname</f>
        <v>Queensland Gas Pipeline</v>
      </c>
      <c r="C2" s="180"/>
    </row>
    <row r="3" spans="2:63" ht="19.5" customHeight="1">
      <c r="B3" s="181" t="s">
        <v>182</v>
      </c>
      <c r="C3" s="182">
        <f>Yearending</f>
        <v>44926</v>
      </c>
      <c r="BI3" s="317"/>
      <c r="BJ3" s="317"/>
      <c r="BK3" s="317"/>
    </row>
    <row r="4" spans="2:63" ht="20.25">
      <c r="B4" s="291"/>
      <c r="BI4" s="317"/>
      <c r="BJ4" s="317"/>
      <c r="BK4" s="317"/>
    </row>
    <row r="5" spans="2:63" ht="15.75">
      <c r="B5" s="294" t="s">
        <v>199</v>
      </c>
      <c r="BI5" s="317"/>
      <c r="BJ5" s="317"/>
      <c r="BK5" s="317"/>
    </row>
    <row r="6" ht="12.75"/>
    <row r="7" spans="2:61" ht="45" customHeight="1">
      <c r="B7" s="305" t="s">
        <v>224</v>
      </c>
      <c r="C7" s="306" t="s">
        <v>81</v>
      </c>
      <c r="D7" s="306"/>
      <c r="E7" s="326" t="s">
        <v>23</v>
      </c>
      <c r="F7" s="440" t="s">
        <v>80</v>
      </c>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318" t="s">
        <v>207</v>
      </c>
    </row>
    <row r="8" spans="2:60" ht="12.75">
      <c r="B8" s="319"/>
      <c r="C8" s="296"/>
      <c r="D8" s="296"/>
      <c r="E8" s="296"/>
      <c r="F8" s="332" t="str">
        <f>RIGHT(TEXT(C38,"dd/mm/yyyy"),4)</f>
        <v>1989</v>
      </c>
      <c r="G8" s="333">
        <f>F8+1</f>
        <v>1990</v>
      </c>
      <c r="H8" s="333">
        <f aca="true" t="shared" si="0" ref="H8:BG8">G8+1</f>
        <v>1991</v>
      </c>
      <c r="I8" s="333">
        <f t="shared" si="0"/>
        <v>1992</v>
      </c>
      <c r="J8" s="333">
        <f t="shared" si="0"/>
        <v>1993</v>
      </c>
      <c r="K8" s="333">
        <f t="shared" si="0"/>
        <v>1994</v>
      </c>
      <c r="L8" s="333">
        <f t="shared" si="0"/>
        <v>1995</v>
      </c>
      <c r="M8" s="333">
        <f t="shared" si="0"/>
        <v>1996</v>
      </c>
      <c r="N8" s="333">
        <f t="shared" si="0"/>
        <v>1997</v>
      </c>
      <c r="O8" s="333">
        <f t="shared" si="0"/>
        <v>1998</v>
      </c>
      <c r="P8" s="333">
        <f t="shared" si="0"/>
        <v>1999</v>
      </c>
      <c r="Q8" s="333">
        <f t="shared" si="0"/>
        <v>2000</v>
      </c>
      <c r="R8" s="333">
        <f t="shared" si="0"/>
        <v>2001</v>
      </c>
      <c r="S8" s="333">
        <f t="shared" si="0"/>
        <v>2002</v>
      </c>
      <c r="T8" s="333">
        <f t="shared" si="0"/>
        <v>2003</v>
      </c>
      <c r="U8" s="333">
        <f t="shared" si="0"/>
        <v>2004</v>
      </c>
      <c r="V8" s="333">
        <f t="shared" si="0"/>
        <v>2005</v>
      </c>
      <c r="W8" s="333">
        <f t="shared" si="0"/>
        <v>2006</v>
      </c>
      <c r="X8" s="333">
        <f t="shared" si="0"/>
        <v>2007</v>
      </c>
      <c r="Y8" s="333">
        <f t="shared" si="0"/>
        <v>2008</v>
      </c>
      <c r="Z8" s="333">
        <f t="shared" si="0"/>
        <v>2009</v>
      </c>
      <c r="AA8" s="333">
        <f t="shared" si="0"/>
        <v>2010</v>
      </c>
      <c r="AB8" s="333">
        <f t="shared" si="0"/>
        <v>2011</v>
      </c>
      <c r="AC8" s="333">
        <f t="shared" si="0"/>
        <v>2012</v>
      </c>
      <c r="AD8" s="333">
        <f t="shared" si="0"/>
        <v>2013</v>
      </c>
      <c r="AE8" s="333">
        <f t="shared" si="0"/>
        <v>2014</v>
      </c>
      <c r="AF8" s="333">
        <f t="shared" si="0"/>
        <v>2015</v>
      </c>
      <c r="AG8" s="333">
        <f t="shared" si="0"/>
        <v>2016</v>
      </c>
      <c r="AH8" s="333">
        <f t="shared" si="0"/>
        <v>2017</v>
      </c>
      <c r="AI8" s="333">
        <f t="shared" si="0"/>
        <v>2018</v>
      </c>
      <c r="AJ8" s="333">
        <f t="shared" si="0"/>
        <v>2019</v>
      </c>
      <c r="AK8" s="333">
        <f t="shared" si="0"/>
        <v>2020</v>
      </c>
      <c r="AL8" s="333">
        <f t="shared" si="0"/>
        <v>2021</v>
      </c>
      <c r="AM8" s="333">
        <f t="shared" si="0"/>
        <v>2022</v>
      </c>
      <c r="AN8" s="333">
        <f t="shared" si="0"/>
        <v>2023</v>
      </c>
      <c r="AO8" s="333">
        <f t="shared" si="0"/>
        <v>2024</v>
      </c>
      <c r="AP8" s="333">
        <f t="shared" si="0"/>
        <v>2025</v>
      </c>
      <c r="AQ8" s="333">
        <f t="shared" si="0"/>
        <v>2026</v>
      </c>
      <c r="AR8" s="333">
        <f t="shared" si="0"/>
        <v>2027</v>
      </c>
      <c r="AS8" s="333">
        <f t="shared" si="0"/>
        <v>2028</v>
      </c>
      <c r="AT8" s="333">
        <f t="shared" si="0"/>
        <v>2029</v>
      </c>
      <c r="AU8" s="333">
        <f t="shared" si="0"/>
        <v>2030</v>
      </c>
      <c r="AV8" s="333">
        <f t="shared" si="0"/>
        <v>2031</v>
      </c>
      <c r="AW8" s="333">
        <f t="shared" si="0"/>
        <v>2032</v>
      </c>
      <c r="AX8" s="333">
        <f t="shared" si="0"/>
        <v>2033</v>
      </c>
      <c r="AY8" s="333">
        <f t="shared" si="0"/>
        <v>2034</v>
      </c>
      <c r="AZ8" s="333">
        <f t="shared" si="0"/>
        <v>2035</v>
      </c>
      <c r="BA8" s="333">
        <f t="shared" si="0"/>
        <v>2036</v>
      </c>
      <c r="BB8" s="333">
        <f t="shared" si="0"/>
        <v>2037</v>
      </c>
      <c r="BC8" s="333">
        <f t="shared" si="0"/>
        <v>2038</v>
      </c>
      <c r="BD8" s="333">
        <f t="shared" si="0"/>
        <v>2039</v>
      </c>
      <c r="BE8" s="333">
        <f t="shared" si="0"/>
        <v>2040</v>
      </c>
      <c r="BF8" s="333">
        <f t="shared" si="0"/>
        <v>2041</v>
      </c>
      <c r="BG8" s="333">
        <f t="shared" si="0"/>
        <v>2042</v>
      </c>
      <c r="BH8" s="333">
        <f>BG8+1</f>
        <v>2043</v>
      </c>
    </row>
    <row r="9" spans="2:60" ht="12.75">
      <c r="B9" s="320"/>
      <c r="C9" s="327" t="s">
        <v>64</v>
      </c>
      <c r="D9" s="328"/>
      <c r="E9" s="212"/>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row>
    <row r="10" spans="2:60" ht="12.75">
      <c r="B10" s="320" t="s">
        <v>575</v>
      </c>
      <c r="C10" s="327"/>
      <c r="D10" s="328" t="s">
        <v>70</v>
      </c>
      <c r="E10" s="212">
        <f aca="true" t="shared" si="1" ref="E10:E16">SUM(F10:BH10)</f>
        <v>135917862.99401662</v>
      </c>
      <c r="F10" s="196">
        <v>100179544.97383286</v>
      </c>
      <c r="G10" s="196">
        <v>13360590.647043252</v>
      </c>
      <c r="H10" s="196">
        <v>22377727.37314051</v>
      </c>
      <c r="I10" s="196">
        <v>0</v>
      </c>
      <c r="J10" s="196">
        <v>0</v>
      </c>
      <c r="K10" s="196">
        <v>0</v>
      </c>
      <c r="L10" s="196">
        <v>0</v>
      </c>
      <c r="M10" s="196">
        <v>0</v>
      </c>
      <c r="N10" s="196">
        <v>0</v>
      </c>
      <c r="O10" s="196">
        <v>0</v>
      </c>
      <c r="P10" s="196">
        <v>0</v>
      </c>
      <c r="Q10" s="196">
        <v>0</v>
      </c>
      <c r="R10" s="196">
        <v>0</v>
      </c>
      <c r="S10" s="196">
        <v>0</v>
      </c>
      <c r="T10" s="196">
        <v>0</v>
      </c>
      <c r="U10" s="196">
        <v>0</v>
      </c>
      <c r="V10" s="196">
        <v>0</v>
      </c>
      <c r="W10" s="196">
        <v>0</v>
      </c>
      <c r="X10" s="196">
        <v>0</v>
      </c>
      <c r="Y10" s="196">
        <v>0</v>
      </c>
      <c r="Z10" s="196">
        <v>0</v>
      </c>
      <c r="AA10" s="196">
        <v>0</v>
      </c>
      <c r="AB10" s="196">
        <v>0</v>
      </c>
      <c r="AC10" s="196">
        <v>0</v>
      </c>
      <c r="AD10" s="196">
        <v>0</v>
      </c>
      <c r="AE10" s="196">
        <v>0</v>
      </c>
      <c r="AF10" s="196">
        <v>0</v>
      </c>
      <c r="AG10" s="196">
        <v>0</v>
      </c>
      <c r="AH10" s="196">
        <v>0</v>
      </c>
      <c r="AI10" s="196">
        <v>0</v>
      </c>
      <c r="AJ10" s="196">
        <v>0</v>
      </c>
      <c r="AK10" s="196">
        <v>0</v>
      </c>
      <c r="AL10" s="196">
        <v>0</v>
      </c>
      <c r="AM10" s="196">
        <v>0</v>
      </c>
      <c r="AN10" s="196"/>
      <c r="AO10" s="196"/>
      <c r="AP10" s="196"/>
      <c r="AQ10" s="196"/>
      <c r="AR10" s="196"/>
      <c r="AS10" s="196"/>
      <c r="AT10" s="196"/>
      <c r="AU10" s="196"/>
      <c r="AV10" s="196"/>
      <c r="AW10" s="196"/>
      <c r="AX10" s="196"/>
      <c r="AY10" s="196"/>
      <c r="AZ10" s="196"/>
      <c r="BA10" s="196"/>
      <c r="BB10" s="196"/>
      <c r="BC10" s="196"/>
      <c r="BD10" s="196"/>
      <c r="BE10" s="196"/>
      <c r="BF10" s="196"/>
      <c r="BG10" s="196"/>
      <c r="BH10" s="196"/>
    </row>
    <row r="11" spans="2:60" ht="12.75">
      <c r="B11" s="320" t="s">
        <v>576</v>
      </c>
      <c r="C11" s="327"/>
      <c r="D11" s="328" t="s">
        <v>168</v>
      </c>
      <c r="E11" s="212">
        <f t="shared" si="1"/>
        <v>13129181.996958062</v>
      </c>
      <c r="F11" s="196">
        <v>5210145.985104919</v>
      </c>
      <c r="G11" s="196">
        <v>116108.10327806312</v>
      </c>
      <c r="H11" s="196">
        <v>118695.57235961476</v>
      </c>
      <c r="I11" s="196">
        <v>121340.7031896488</v>
      </c>
      <c r="J11" s="196">
        <v>124044.78076023015</v>
      </c>
      <c r="K11" s="196">
        <v>126809.11869947189</v>
      </c>
      <c r="L11" s="196">
        <v>129635.05990968963</v>
      </c>
      <c r="M11" s="196">
        <v>132523.97721977707</v>
      </c>
      <c r="N11" s="196">
        <v>135477.27405211978</v>
      </c>
      <c r="O11" s="196">
        <v>138496.38510437126</v>
      </c>
      <c r="P11" s="196">
        <v>141582.77704642218</v>
      </c>
      <c r="Q11" s="196">
        <v>144737.94923290174</v>
      </c>
      <c r="R11" s="196">
        <v>147963.434431557</v>
      </c>
      <c r="S11" s="196">
        <v>151260.79956786422</v>
      </c>
      <c r="T11" s="196">
        <v>154631.6464862341</v>
      </c>
      <c r="U11" s="196">
        <v>158077.6127281798</v>
      </c>
      <c r="V11" s="196">
        <v>161600.37232782735</v>
      </c>
      <c r="W11" s="196">
        <v>165201.63662515295</v>
      </c>
      <c r="X11" s="196">
        <v>168883.1550973445</v>
      </c>
      <c r="Y11" s="196">
        <v>172646.71620868886</v>
      </c>
      <c r="Z11" s="196">
        <v>176494.1482793995</v>
      </c>
      <c r="AA11" s="196">
        <v>180427.32037380594</v>
      </c>
      <c r="AB11" s="196">
        <v>184448.1432083362</v>
      </c>
      <c r="AC11" s="196">
        <v>188558.57007973403</v>
      </c>
      <c r="AD11" s="196">
        <v>192760.59781396086</v>
      </c>
      <c r="AE11" s="196">
        <v>197056.267736245</v>
      </c>
      <c r="AF11" s="196">
        <v>201447.66666274724</v>
      </c>
      <c r="AG11" s="196">
        <v>205936.9279143266</v>
      </c>
      <c r="AH11" s="196">
        <v>210526.23235289738</v>
      </c>
      <c r="AI11" s="196">
        <v>215217.80944088174</v>
      </c>
      <c r="AJ11" s="196">
        <v>220013.93832427176</v>
      </c>
      <c r="AK11" s="196">
        <v>224916.94893982823</v>
      </c>
      <c r="AL11" s="196">
        <v>1307694.8201160505</v>
      </c>
      <c r="AM11" s="196">
        <v>1503819.546285499</v>
      </c>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2:60" ht="12.75">
      <c r="B12" s="320" t="s">
        <v>575</v>
      </c>
      <c r="C12" s="327"/>
      <c r="D12" s="328" t="s">
        <v>71</v>
      </c>
      <c r="E12" s="212">
        <f t="shared" si="1"/>
        <v>238108858.51823056</v>
      </c>
      <c r="F12" s="196">
        <v>0</v>
      </c>
      <c r="G12" s="196">
        <v>0</v>
      </c>
      <c r="H12" s="196">
        <v>0</v>
      </c>
      <c r="I12" s="196">
        <v>0</v>
      </c>
      <c r="J12" s="196">
        <v>0</v>
      </c>
      <c r="K12" s="196">
        <v>0</v>
      </c>
      <c r="L12" s="196">
        <v>0</v>
      </c>
      <c r="M12" s="196">
        <v>0</v>
      </c>
      <c r="N12" s="196">
        <v>82598.64010917302</v>
      </c>
      <c r="O12" s="196">
        <v>12250750.517575271</v>
      </c>
      <c r="P12" s="196">
        <v>283425.5167506754</v>
      </c>
      <c r="Q12" s="196">
        <v>15558802.376590123</v>
      </c>
      <c r="R12" s="196">
        <v>28161.684096789104</v>
      </c>
      <c r="S12" s="196">
        <v>81403.31983270036</v>
      </c>
      <c r="T12" s="196">
        <v>43817.272396571425</v>
      </c>
      <c r="U12" s="196">
        <v>22487.80161305068</v>
      </c>
      <c r="V12" s="196">
        <v>0</v>
      </c>
      <c r="W12" s="196">
        <v>0</v>
      </c>
      <c r="X12" s="196">
        <v>256986.26774862708</v>
      </c>
      <c r="Y12" s="196">
        <v>19433237.527591594</v>
      </c>
      <c r="Z12" s="196">
        <v>93185571.68611649</v>
      </c>
      <c r="AA12" s="196">
        <v>22614147.658667523</v>
      </c>
      <c r="AB12" s="196">
        <v>2762635.811773182</v>
      </c>
      <c r="AC12" s="196">
        <v>585294.4415096551</v>
      </c>
      <c r="AD12" s="196">
        <v>10880549.341338336</v>
      </c>
      <c r="AE12" s="196">
        <v>34034276.83554217</v>
      </c>
      <c r="AF12" s="196">
        <v>8181931.723904415</v>
      </c>
      <c r="AG12" s="196">
        <v>2448501.006348314</v>
      </c>
      <c r="AH12" s="196">
        <v>2705264.568958681</v>
      </c>
      <c r="AI12" s="196">
        <v>597849.7112844598</v>
      </c>
      <c r="AJ12" s="196">
        <v>2949475.8632307346</v>
      </c>
      <c r="AK12" s="196">
        <v>4599329.011059197</v>
      </c>
      <c r="AL12" s="196">
        <v>3907113.5068230084</v>
      </c>
      <c r="AM12" s="196">
        <v>615246.4273698264</v>
      </c>
      <c r="AN12" s="196"/>
      <c r="AO12" s="196"/>
      <c r="AP12" s="196"/>
      <c r="AQ12" s="196"/>
      <c r="AR12" s="196"/>
      <c r="AS12" s="196"/>
      <c r="AT12" s="196"/>
      <c r="AU12" s="196"/>
      <c r="AV12" s="196"/>
      <c r="AW12" s="196"/>
      <c r="AX12" s="196"/>
      <c r="AY12" s="196"/>
      <c r="AZ12" s="196"/>
      <c r="BA12" s="196"/>
      <c r="BB12" s="196"/>
      <c r="BC12" s="196"/>
      <c r="BD12" s="196"/>
      <c r="BE12" s="196"/>
      <c r="BF12" s="196"/>
      <c r="BG12" s="196"/>
      <c r="BH12" s="196"/>
    </row>
    <row r="13" spans="2:60" ht="12.75">
      <c r="B13" s="320" t="s">
        <v>577</v>
      </c>
      <c r="C13" s="327"/>
      <c r="D13" s="328" t="s">
        <v>119</v>
      </c>
      <c r="E13" s="212">
        <f t="shared" si="1"/>
        <v>0</v>
      </c>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2:60" ht="12.75">
      <c r="B14" s="320" t="s">
        <v>578</v>
      </c>
      <c r="C14" s="327"/>
      <c r="D14" s="328" t="s">
        <v>76</v>
      </c>
      <c r="E14" s="212">
        <f t="shared" si="1"/>
        <v>0</v>
      </c>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row>
    <row r="15" spans="2:60" ht="12.75">
      <c r="B15" s="320"/>
      <c r="C15" s="327"/>
      <c r="D15" s="328" t="s">
        <v>316</v>
      </c>
      <c r="E15" s="212">
        <f t="shared" si="1"/>
        <v>0</v>
      </c>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2:60" ht="12.75">
      <c r="B16" s="320"/>
      <c r="C16" s="327"/>
      <c r="D16" s="327" t="s">
        <v>72</v>
      </c>
      <c r="E16" s="212">
        <f t="shared" si="1"/>
        <v>387155903.5092053</v>
      </c>
      <c r="F16" s="213">
        <f>SUM(F9:F15)</f>
        <v>105389690.95893778</v>
      </c>
      <c r="G16" s="213">
        <f aca="true" t="shared" si="2" ref="G16:BH16">SUM(G9:G15)</f>
        <v>13476698.750321316</v>
      </c>
      <c r="H16" s="213">
        <f t="shared" si="2"/>
        <v>22496422.945500124</v>
      </c>
      <c r="I16" s="213">
        <f t="shared" si="2"/>
        <v>121340.7031896488</v>
      </c>
      <c r="J16" s="213">
        <f t="shared" si="2"/>
        <v>124044.78076023015</v>
      </c>
      <c r="K16" s="213">
        <f t="shared" si="2"/>
        <v>126809.11869947189</v>
      </c>
      <c r="L16" s="213">
        <f t="shared" si="2"/>
        <v>129635.05990968963</v>
      </c>
      <c r="M16" s="213">
        <f t="shared" si="2"/>
        <v>132523.97721977707</v>
      </c>
      <c r="N16" s="213">
        <f t="shared" si="2"/>
        <v>218075.9141612928</v>
      </c>
      <c r="O16" s="213">
        <f t="shared" si="2"/>
        <v>12389246.902679643</v>
      </c>
      <c r="P16" s="213">
        <f t="shared" si="2"/>
        <v>425008.2937970976</v>
      </c>
      <c r="Q16" s="213">
        <f t="shared" si="2"/>
        <v>15703540.325823026</v>
      </c>
      <c r="R16" s="213">
        <f t="shared" si="2"/>
        <v>176125.1185283461</v>
      </c>
      <c r="S16" s="213">
        <f t="shared" si="2"/>
        <v>232664.11940056458</v>
      </c>
      <c r="T16" s="213">
        <f t="shared" si="2"/>
        <v>198448.9188828055</v>
      </c>
      <c r="U16" s="213">
        <f t="shared" si="2"/>
        <v>180565.4143412305</v>
      </c>
      <c r="V16" s="213">
        <f t="shared" si="2"/>
        <v>161600.37232782735</v>
      </c>
      <c r="W16" s="213">
        <f t="shared" si="2"/>
        <v>165201.63662515295</v>
      </c>
      <c r="X16" s="213">
        <f t="shared" si="2"/>
        <v>425869.4228459716</v>
      </c>
      <c r="Y16" s="213">
        <f t="shared" si="2"/>
        <v>19605884.243800282</v>
      </c>
      <c r="Z16" s="213">
        <f t="shared" si="2"/>
        <v>93362065.83439589</v>
      </c>
      <c r="AA16" s="213">
        <f t="shared" si="2"/>
        <v>22794574.97904133</v>
      </c>
      <c r="AB16" s="213">
        <f t="shared" si="2"/>
        <v>2947083.954981518</v>
      </c>
      <c r="AC16" s="213">
        <f t="shared" si="2"/>
        <v>773853.0115893891</v>
      </c>
      <c r="AD16" s="213">
        <f t="shared" si="2"/>
        <v>11073309.939152297</v>
      </c>
      <c r="AE16" s="213">
        <f t="shared" si="2"/>
        <v>34231333.10327842</v>
      </c>
      <c r="AF16" s="213">
        <f t="shared" si="2"/>
        <v>8383379.390567162</v>
      </c>
      <c r="AG16" s="213">
        <f t="shared" si="2"/>
        <v>2654437.934262641</v>
      </c>
      <c r="AH16" s="213">
        <f t="shared" si="2"/>
        <v>2915790.8013115786</v>
      </c>
      <c r="AI16" s="213">
        <f t="shared" si="2"/>
        <v>813067.5207253415</v>
      </c>
      <c r="AJ16" s="213">
        <f t="shared" si="2"/>
        <v>3169489.8015550063</v>
      </c>
      <c r="AK16" s="213">
        <f t="shared" si="2"/>
        <v>4824245.959999025</v>
      </c>
      <c r="AL16" s="213">
        <f t="shared" si="2"/>
        <v>5214808.326939059</v>
      </c>
      <c r="AM16" s="213">
        <f t="shared" si="2"/>
        <v>2119065.9736553254</v>
      </c>
      <c r="AN16" s="213">
        <f t="shared" si="2"/>
        <v>0</v>
      </c>
      <c r="AO16" s="213">
        <f t="shared" si="2"/>
        <v>0</v>
      </c>
      <c r="AP16" s="213">
        <f t="shared" si="2"/>
        <v>0</v>
      </c>
      <c r="AQ16" s="213">
        <f t="shared" si="2"/>
        <v>0</v>
      </c>
      <c r="AR16" s="213">
        <f t="shared" si="2"/>
        <v>0</v>
      </c>
      <c r="AS16" s="213">
        <f t="shared" si="2"/>
        <v>0</v>
      </c>
      <c r="AT16" s="213">
        <f t="shared" si="2"/>
        <v>0</v>
      </c>
      <c r="AU16" s="213">
        <f t="shared" si="2"/>
        <v>0</v>
      </c>
      <c r="AV16" s="213">
        <f t="shared" si="2"/>
        <v>0</v>
      </c>
      <c r="AW16" s="213">
        <f t="shared" si="2"/>
        <v>0</v>
      </c>
      <c r="AX16" s="213">
        <f t="shared" si="2"/>
        <v>0</v>
      </c>
      <c r="AY16" s="213">
        <f t="shared" si="2"/>
        <v>0</v>
      </c>
      <c r="AZ16" s="213">
        <f t="shared" si="2"/>
        <v>0</v>
      </c>
      <c r="BA16" s="213">
        <f t="shared" si="2"/>
        <v>0</v>
      </c>
      <c r="BB16" s="213">
        <f t="shared" si="2"/>
        <v>0</v>
      </c>
      <c r="BC16" s="213">
        <f t="shared" si="2"/>
        <v>0</v>
      </c>
      <c r="BD16" s="213">
        <f t="shared" si="2"/>
        <v>0</v>
      </c>
      <c r="BE16" s="213">
        <f t="shared" si="2"/>
        <v>0</v>
      </c>
      <c r="BF16" s="213">
        <f t="shared" si="2"/>
        <v>0</v>
      </c>
      <c r="BG16" s="213">
        <f t="shared" si="2"/>
        <v>0</v>
      </c>
      <c r="BH16" s="213">
        <f t="shared" si="2"/>
        <v>0</v>
      </c>
    </row>
    <row r="17" spans="2:60" ht="12.75">
      <c r="B17" s="320"/>
      <c r="C17" s="327" t="s">
        <v>164</v>
      </c>
      <c r="D17" s="327"/>
      <c r="E17" s="212"/>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row>
    <row r="18" spans="2:60" ht="25.5">
      <c r="B18" s="320" t="s">
        <v>579</v>
      </c>
      <c r="C18" s="327"/>
      <c r="D18" s="328" t="s">
        <v>547</v>
      </c>
      <c r="E18" s="212">
        <f aca="true" t="shared" si="3" ref="E18:E23">SUM(F18:BH18)</f>
        <v>0</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2:60" ht="12.75">
      <c r="B19" s="320" t="s">
        <v>580</v>
      </c>
      <c r="C19" s="327"/>
      <c r="D19" s="328" t="s">
        <v>71</v>
      </c>
      <c r="E19" s="212">
        <f t="shared" si="3"/>
        <v>11116415.099772612</v>
      </c>
      <c r="F19" s="196">
        <v>0</v>
      </c>
      <c r="G19" s="196">
        <v>0</v>
      </c>
      <c r="H19" s="196">
        <v>0</v>
      </c>
      <c r="I19" s="196">
        <v>0</v>
      </c>
      <c r="J19" s="196">
        <v>0</v>
      </c>
      <c r="K19" s="196">
        <v>0</v>
      </c>
      <c r="L19" s="196">
        <v>0</v>
      </c>
      <c r="M19" s="196">
        <v>0</v>
      </c>
      <c r="N19" s="196">
        <v>0</v>
      </c>
      <c r="O19" s="196">
        <v>0</v>
      </c>
      <c r="P19" s="196">
        <v>0</v>
      </c>
      <c r="Q19" s="196">
        <v>1383.9197921086625</v>
      </c>
      <c r="R19" s="196">
        <v>0</v>
      </c>
      <c r="S19" s="196">
        <v>0</v>
      </c>
      <c r="T19" s="196">
        <v>0</v>
      </c>
      <c r="U19" s="196">
        <v>0</v>
      </c>
      <c r="V19" s="196">
        <v>0</v>
      </c>
      <c r="W19" s="196">
        <v>0</v>
      </c>
      <c r="X19" s="196">
        <v>0</v>
      </c>
      <c r="Y19" s="196">
        <v>0</v>
      </c>
      <c r="Z19" s="196">
        <v>1019244.6390980158</v>
      </c>
      <c r="AA19" s="196">
        <v>0</v>
      </c>
      <c r="AB19" s="196">
        <v>336293.5245920059</v>
      </c>
      <c r="AC19" s="196">
        <v>1927202.243717795</v>
      </c>
      <c r="AD19" s="196">
        <v>162450.30476124288</v>
      </c>
      <c r="AE19" s="196">
        <v>284603.0531306316</v>
      </c>
      <c r="AF19" s="196">
        <v>428366.4094665899</v>
      </c>
      <c r="AG19" s="196">
        <v>1829365.063161591</v>
      </c>
      <c r="AH19" s="196">
        <v>557517.6371222476</v>
      </c>
      <c r="AI19" s="196">
        <v>623132.7638822168</v>
      </c>
      <c r="AJ19" s="196">
        <v>770873.1182826702</v>
      </c>
      <c r="AK19" s="196">
        <v>1389216.8225309919</v>
      </c>
      <c r="AL19" s="196">
        <v>553755.6994528861</v>
      </c>
      <c r="AM19" s="196">
        <v>1233009.9007816191</v>
      </c>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2:60" ht="12.75">
      <c r="B20" s="320" t="s">
        <v>579</v>
      </c>
      <c r="C20" s="327"/>
      <c r="D20" s="328" t="s">
        <v>119</v>
      </c>
      <c r="E20" s="212">
        <f t="shared" si="3"/>
        <v>0</v>
      </c>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row>
    <row r="21" spans="2:60" ht="12.75">
      <c r="B21" s="320" t="s">
        <v>579</v>
      </c>
      <c r="C21" s="327"/>
      <c r="D21" s="328" t="s">
        <v>76</v>
      </c>
      <c r="E21" s="212">
        <f t="shared" si="3"/>
        <v>0</v>
      </c>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2:60" ht="12.75">
      <c r="B22" s="320"/>
      <c r="C22" s="327"/>
      <c r="D22" s="328" t="s">
        <v>316</v>
      </c>
      <c r="E22" s="212">
        <f t="shared" si="3"/>
        <v>0</v>
      </c>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row>
    <row r="23" spans="2:60" ht="12.75">
      <c r="B23" s="320"/>
      <c r="C23" s="327"/>
      <c r="D23" s="327" t="s">
        <v>72</v>
      </c>
      <c r="E23" s="212">
        <f t="shared" si="3"/>
        <v>11116415.099772612</v>
      </c>
      <c r="F23" s="213">
        <f>SUM(F18:F22)</f>
        <v>0</v>
      </c>
      <c r="G23" s="213">
        <f aca="true" t="shared" si="4" ref="G23:BH23">SUM(G18:G22)</f>
        <v>0</v>
      </c>
      <c r="H23" s="213">
        <f t="shared" si="4"/>
        <v>0</v>
      </c>
      <c r="I23" s="213">
        <f t="shared" si="4"/>
        <v>0</v>
      </c>
      <c r="J23" s="213">
        <f t="shared" si="4"/>
        <v>0</v>
      </c>
      <c r="K23" s="213">
        <f t="shared" si="4"/>
        <v>0</v>
      </c>
      <c r="L23" s="213">
        <f t="shared" si="4"/>
        <v>0</v>
      </c>
      <c r="M23" s="213">
        <f t="shared" si="4"/>
        <v>0</v>
      </c>
      <c r="N23" s="213">
        <f t="shared" si="4"/>
        <v>0</v>
      </c>
      <c r="O23" s="213">
        <f t="shared" si="4"/>
        <v>0</v>
      </c>
      <c r="P23" s="213">
        <f t="shared" si="4"/>
        <v>0</v>
      </c>
      <c r="Q23" s="213">
        <f t="shared" si="4"/>
        <v>1383.9197921086625</v>
      </c>
      <c r="R23" s="213">
        <f t="shared" si="4"/>
        <v>0</v>
      </c>
      <c r="S23" s="213">
        <f t="shared" si="4"/>
        <v>0</v>
      </c>
      <c r="T23" s="213">
        <f t="shared" si="4"/>
        <v>0</v>
      </c>
      <c r="U23" s="213">
        <f t="shared" si="4"/>
        <v>0</v>
      </c>
      <c r="V23" s="213">
        <f t="shared" si="4"/>
        <v>0</v>
      </c>
      <c r="W23" s="213">
        <f t="shared" si="4"/>
        <v>0</v>
      </c>
      <c r="X23" s="213">
        <f t="shared" si="4"/>
        <v>0</v>
      </c>
      <c r="Y23" s="213">
        <f t="shared" si="4"/>
        <v>0</v>
      </c>
      <c r="Z23" s="213">
        <f t="shared" si="4"/>
        <v>1019244.6390980158</v>
      </c>
      <c r="AA23" s="213">
        <f t="shared" si="4"/>
        <v>0</v>
      </c>
      <c r="AB23" s="213">
        <f t="shared" si="4"/>
        <v>336293.5245920059</v>
      </c>
      <c r="AC23" s="213">
        <f t="shared" si="4"/>
        <v>1927202.243717795</v>
      </c>
      <c r="AD23" s="213">
        <f t="shared" si="4"/>
        <v>162450.30476124288</v>
      </c>
      <c r="AE23" s="213">
        <f t="shared" si="4"/>
        <v>284603.0531306316</v>
      </c>
      <c r="AF23" s="213">
        <f t="shared" si="4"/>
        <v>428366.4094665899</v>
      </c>
      <c r="AG23" s="213">
        <f t="shared" si="4"/>
        <v>1829365.063161591</v>
      </c>
      <c r="AH23" s="213">
        <f t="shared" si="4"/>
        <v>557517.6371222476</v>
      </c>
      <c r="AI23" s="213">
        <f t="shared" si="4"/>
        <v>623132.7638822168</v>
      </c>
      <c r="AJ23" s="213">
        <f t="shared" si="4"/>
        <v>770873.1182826702</v>
      </c>
      <c r="AK23" s="213">
        <f t="shared" si="4"/>
        <v>1389216.8225309919</v>
      </c>
      <c r="AL23" s="213">
        <f t="shared" si="4"/>
        <v>553755.6994528861</v>
      </c>
      <c r="AM23" s="213">
        <f t="shared" si="4"/>
        <v>1233009.9007816191</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row>
    <row r="24" spans="2:60" ht="12.75">
      <c r="B24" s="320"/>
      <c r="C24" s="327"/>
      <c r="D24" s="327" t="s">
        <v>92</v>
      </c>
      <c r="E24" s="212">
        <f aca="true" t="shared" si="5" ref="E24:AJ24">E16+E23</f>
        <v>398272318.6089779</v>
      </c>
      <c r="F24" s="212">
        <f t="shared" si="5"/>
        <v>105389690.95893778</v>
      </c>
      <c r="G24" s="212">
        <f t="shared" si="5"/>
        <v>13476698.750321316</v>
      </c>
      <c r="H24" s="212">
        <f t="shared" si="5"/>
        <v>22496422.945500124</v>
      </c>
      <c r="I24" s="212">
        <f t="shared" si="5"/>
        <v>121340.7031896488</v>
      </c>
      <c r="J24" s="212">
        <f t="shared" si="5"/>
        <v>124044.78076023015</v>
      </c>
      <c r="K24" s="212">
        <f t="shared" si="5"/>
        <v>126809.11869947189</v>
      </c>
      <c r="L24" s="212">
        <f t="shared" si="5"/>
        <v>129635.05990968963</v>
      </c>
      <c r="M24" s="212">
        <f t="shared" si="5"/>
        <v>132523.97721977707</v>
      </c>
      <c r="N24" s="212">
        <f t="shared" si="5"/>
        <v>218075.9141612928</v>
      </c>
      <c r="O24" s="212">
        <f t="shared" si="5"/>
        <v>12389246.902679643</v>
      </c>
      <c r="P24" s="212">
        <f t="shared" si="5"/>
        <v>425008.2937970976</v>
      </c>
      <c r="Q24" s="212">
        <f t="shared" si="5"/>
        <v>15704924.245615134</v>
      </c>
      <c r="R24" s="212">
        <f t="shared" si="5"/>
        <v>176125.1185283461</v>
      </c>
      <c r="S24" s="212">
        <f t="shared" si="5"/>
        <v>232664.11940056458</v>
      </c>
      <c r="T24" s="212">
        <f t="shared" si="5"/>
        <v>198448.9188828055</v>
      </c>
      <c r="U24" s="212">
        <f t="shared" si="5"/>
        <v>180565.4143412305</v>
      </c>
      <c r="V24" s="212">
        <f t="shared" si="5"/>
        <v>161600.37232782735</v>
      </c>
      <c r="W24" s="212">
        <f t="shared" si="5"/>
        <v>165201.63662515295</v>
      </c>
      <c r="X24" s="212">
        <f t="shared" si="5"/>
        <v>425869.4228459716</v>
      </c>
      <c r="Y24" s="212">
        <f t="shared" si="5"/>
        <v>19605884.243800282</v>
      </c>
      <c r="Z24" s="212">
        <f t="shared" si="5"/>
        <v>94381310.4734939</v>
      </c>
      <c r="AA24" s="212">
        <f t="shared" si="5"/>
        <v>22794574.97904133</v>
      </c>
      <c r="AB24" s="212">
        <f t="shared" si="5"/>
        <v>3283377.4795735236</v>
      </c>
      <c r="AC24" s="212">
        <f t="shared" si="5"/>
        <v>2701055.255307184</v>
      </c>
      <c r="AD24" s="212">
        <f t="shared" si="5"/>
        <v>11235760.243913539</v>
      </c>
      <c r="AE24" s="212">
        <f t="shared" si="5"/>
        <v>34515936.156409055</v>
      </c>
      <c r="AF24" s="212">
        <f t="shared" si="5"/>
        <v>8811745.800033752</v>
      </c>
      <c r="AG24" s="212">
        <f t="shared" si="5"/>
        <v>4483802.997424232</v>
      </c>
      <c r="AH24" s="212">
        <f t="shared" si="5"/>
        <v>3473308.438433826</v>
      </c>
      <c r="AI24" s="212">
        <f t="shared" si="5"/>
        <v>1436200.2846075583</v>
      </c>
      <c r="AJ24" s="212">
        <f t="shared" si="5"/>
        <v>3940362.9198376765</v>
      </c>
      <c r="AK24" s="212">
        <f aca="true" t="shared" si="6" ref="AK24:BH24">AK16+AK23</f>
        <v>6213462.782530017</v>
      </c>
      <c r="AL24" s="212">
        <f t="shared" si="6"/>
        <v>5768564.026391946</v>
      </c>
      <c r="AM24" s="212">
        <f t="shared" si="6"/>
        <v>3352075.8744369447</v>
      </c>
      <c r="AN24" s="212">
        <f t="shared" si="6"/>
        <v>0</v>
      </c>
      <c r="AO24" s="212">
        <f t="shared" si="6"/>
        <v>0</v>
      </c>
      <c r="AP24" s="212">
        <f t="shared" si="6"/>
        <v>0</v>
      </c>
      <c r="AQ24" s="212">
        <f t="shared" si="6"/>
        <v>0</v>
      </c>
      <c r="AR24" s="212">
        <f t="shared" si="6"/>
        <v>0</v>
      </c>
      <c r="AS24" s="212">
        <f t="shared" si="6"/>
        <v>0</v>
      </c>
      <c r="AT24" s="212">
        <f t="shared" si="6"/>
        <v>0</v>
      </c>
      <c r="AU24" s="212">
        <f t="shared" si="6"/>
        <v>0</v>
      </c>
      <c r="AV24" s="212">
        <f t="shared" si="6"/>
        <v>0</v>
      </c>
      <c r="AW24" s="212">
        <f t="shared" si="6"/>
        <v>0</v>
      </c>
      <c r="AX24" s="212">
        <f t="shared" si="6"/>
        <v>0</v>
      </c>
      <c r="AY24" s="212">
        <f t="shared" si="6"/>
        <v>0</v>
      </c>
      <c r="AZ24" s="212">
        <f t="shared" si="6"/>
        <v>0</v>
      </c>
      <c r="BA24" s="212">
        <f t="shared" si="6"/>
        <v>0</v>
      </c>
      <c r="BB24" s="212">
        <f t="shared" si="6"/>
        <v>0</v>
      </c>
      <c r="BC24" s="212">
        <f t="shared" si="6"/>
        <v>0</v>
      </c>
      <c r="BD24" s="212">
        <f t="shared" si="6"/>
        <v>0</v>
      </c>
      <c r="BE24" s="212">
        <f t="shared" si="6"/>
        <v>0</v>
      </c>
      <c r="BF24" s="212">
        <f t="shared" si="6"/>
        <v>0</v>
      </c>
      <c r="BG24" s="212">
        <f t="shared" si="6"/>
        <v>0</v>
      </c>
      <c r="BH24" s="212">
        <f t="shared" si="6"/>
        <v>0</v>
      </c>
    </row>
    <row r="25" spans="2:60" ht="12.75">
      <c r="B25" s="320"/>
      <c r="C25" s="327" t="s">
        <v>205</v>
      </c>
      <c r="D25" s="327"/>
      <c r="E25" s="212"/>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row>
    <row r="26" spans="2:60" ht="12.75">
      <c r="B26" s="320" t="s">
        <v>581</v>
      </c>
      <c r="C26" s="327"/>
      <c r="D26" s="329" t="s">
        <v>113</v>
      </c>
      <c r="E26" s="212">
        <f aca="true" t="shared" si="7" ref="E26:E32">SUM(F26:BH26)</f>
        <v>991003978.1582282</v>
      </c>
      <c r="F26" s="196">
        <v>0</v>
      </c>
      <c r="G26" s="196">
        <v>12433000</v>
      </c>
      <c r="H26" s="196">
        <v>18764000</v>
      </c>
      <c r="I26" s="196">
        <v>19268000</v>
      </c>
      <c r="J26" s="196">
        <v>20165000</v>
      </c>
      <c r="K26" s="196">
        <v>20974000</v>
      </c>
      <c r="L26" s="196">
        <v>22783000</v>
      </c>
      <c r="M26" s="196">
        <v>22692795.36665785</v>
      </c>
      <c r="N26" s="196">
        <v>11432551.386803854</v>
      </c>
      <c r="O26" s="196">
        <v>22650746.479795277</v>
      </c>
      <c r="P26" s="196">
        <v>22622790.480332907</v>
      </c>
      <c r="Q26" s="196">
        <v>22656661.335362673</v>
      </c>
      <c r="R26" s="196">
        <v>22566801.889628828</v>
      </c>
      <c r="S26" s="196">
        <v>22538845.890166458</v>
      </c>
      <c r="T26" s="196">
        <v>22510889.890704088</v>
      </c>
      <c r="U26" s="196">
        <v>22544454.16877597</v>
      </c>
      <c r="V26" s="196">
        <v>22454901.300000004</v>
      </c>
      <c r="W26" s="196">
        <v>24776363.09</v>
      </c>
      <c r="X26" s="196">
        <v>21172839.66</v>
      </c>
      <c r="Y26" s="196">
        <v>20844571.650000002</v>
      </c>
      <c r="Z26" s="196">
        <v>19946230.36</v>
      </c>
      <c r="AA26" s="196">
        <v>29064149.16</v>
      </c>
      <c r="AB26" s="196">
        <v>37609292.49999999</v>
      </c>
      <c r="AC26" s="196">
        <v>40734734.400000006</v>
      </c>
      <c r="AD26" s="196">
        <v>43973467.84</v>
      </c>
      <c r="AE26" s="196">
        <v>41755440.279999994</v>
      </c>
      <c r="AF26" s="196">
        <v>45954641.73</v>
      </c>
      <c r="AG26" s="196">
        <v>43993718.080000006</v>
      </c>
      <c r="AH26" s="196">
        <v>46003956.84</v>
      </c>
      <c r="AI26" s="196">
        <v>46517672.35000001</v>
      </c>
      <c r="AJ26" s="196">
        <v>47594637.95</v>
      </c>
      <c r="AK26" s="196">
        <v>51590133.85</v>
      </c>
      <c r="AL26" s="196">
        <v>49887816.19</v>
      </c>
      <c r="AM26" s="196">
        <v>50525874.04</v>
      </c>
      <c r="AN26" s="196"/>
      <c r="AO26" s="196"/>
      <c r="AP26" s="196"/>
      <c r="AQ26" s="196"/>
      <c r="AR26" s="196"/>
      <c r="AS26" s="196"/>
      <c r="AT26" s="196"/>
      <c r="AU26" s="196"/>
      <c r="AV26" s="196"/>
      <c r="AW26" s="196"/>
      <c r="AX26" s="196"/>
      <c r="AY26" s="196"/>
      <c r="AZ26" s="196"/>
      <c r="BA26" s="196"/>
      <c r="BB26" s="196"/>
      <c r="BC26" s="196"/>
      <c r="BD26" s="196"/>
      <c r="BE26" s="196"/>
      <c r="BF26" s="196"/>
      <c r="BG26" s="196"/>
      <c r="BH26" s="196"/>
    </row>
    <row r="27" spans="2:62" ht="12.75">
      <c r="B27" s="320" t="s">
        <v>581</v>
      </c>
      <c r="C27" s="327"/>
      <c r="D27" s="329" t="s">
        <v>114</v>
      </c>
      <c r="E27" s="212">
        <f t="shared" si="7"/>
        <v>-367097515.8082061</v>
      </c>
      <c r="F27" s="196">
        <v>0</v>
      </c>
      <c r="G27" s="196">
        <v>-2837000</v>
      </c>
      <c r="H27" s="196">
        <v>-3203000</v>
      </c>
      <c r="I27" s="196">
        <v>-3400000</v>
      </c>
      <c r="J27" s="196">
        <v>-3225000</v>
      </c>
      <c r="K27" s="196">
        <v>-3654000</v>
      </c>
      <c r="L27" s="196">
        <v>-3942000</v>
      </c>
      <c r="M27" s="196">
        <v>-4321928.435957653</v>
      </c>
      <c r="N27" s="196">
        <v>-2278012.5100933774</v>
      </c>
      <c r="O27" s="196">
        <v>-4909582.439630947</v>
      </c>
      <c r="P27" s="196">
        <v>-5300281.36739188</v>
      </c>
      <c r="Q27" s="196">
        <v>-5707645.3626348255</v>
      </c>
      <c r="R27" s="196">
        <v>-6082749.630935007</v>
      </c>
      <c r="S27" s="196">
        <v>-6473448.558695941</v>
      </c>
      <c r="T27" s="196">
        <v>-6864147.486456874</v>
      </c>
      <c r="U27" s="196">
        <v>-7275796.046409586</v>
      </c>
      <c r="V27" s="196">
        <v>-7646615.750000001</v>
      </c>
      <c r="W27" s="196">
        <v>-7970381.209999999</v>
      </c>
      <c r="X27" s="196">
        <v>-40117458.440000005</v>
      </c>
      <c r="Y27" s="196">
        <v>-11827406.689999996</v>
      </c>
      <c r="Z27" s="196">
        <v>-3780760.6700000013</v>
      </c>
      <c r="AA27" s="196">
        <v>-10359486.84</v>
      </c>
      <c r="AB27" s="196">
        <v>-15613907.819999998</v>
      </c>
      <c r="AC27" s="196">
        <v>-16794057.970000003</v>
      </c>
      <c r="AD27" s="196">
        <v>-17052583.480000004</v>
      </c>
      <c r="AE27" s="196">
        <v>-15727682.760000011</v>
      </c>
      <c r="AF27" s="196">
        <v>-16208910.070000006</v>
      </c>
      <c r="AG27" s="196">
        <v>-15943751.259999998</v>
      </c>
      <c r="AH27" s="196">
        <v>-15645330.869999997</v>
      </c>
      <c r="AI27" s="196">
        <v>-24401330.96</v>
      </c>
      <c r="AJ27" s="196">
        <v>-21730256.09</v>
      </c>
      <c r="AK27" s="196">
        <v>-21608740.69</v>
      </c>
      <c r="AL27" s="196">
        <v>-18212278.48</v>
      </c>
      <c r="AM27" s="196">
        <v>-16981983.919999998</v>
      </c>
      <c r="AN27" s="196"/>
      <c r="AO27" s="196"/>
      <c r="AP27" s="196"/>
      <c r="AQ27" s="196"/>
      <c r="AR27" s="196"/>
      <c r="AS27" s="196"/>
      <c r="AT27" s="196"/>
      <c r="AU27" s="196"/>
      <c r="AV27" s="196"/>
      <c r="AW27" s="196"/>
      <c r="AX27" s="196"/>
      <c r="AY27" s="196"/>
      <c r="AZ27" s="196"/>
      <c r="BA27" s="196"/>
      <c r="BB27" s="196"/>
      <c r="BC27" s="196"/>
      <c r="BD27" s="196"/>
      <c r="BE27" s="196"/>
      <c r="BF27" s="196"/>
      <c r="BG27" s="196"/>
      <c r="BH27" s="196"/>
      <c r="BJ27" s="321"/>
    </row>
    <row r="28" spans="2:60" ht="12.75">
      <c r="B28" s="320" t="s">
        <v>582</v>
      </c>
      <c r="C28" s="327"/>
      <c r="D28" s="329" t="s">
        <v>115</v>
      </c>
      <c r="E28" s="212">
        <f t="shared" si="7"/>
        <v>-5047815.374364393</v>
      </c>
      <c r="F28" s="196">
        <v>0</v>
      </c>
      <c r="G28" s="196">
        <v>0</v>
      </c>
      <c r="H28" s="196">
        <v>0</v>
      </c>
      <c r="I28" s="196">
        <v>0</v>
      </c>
      <c r="J28" s="196">
        <v>0</v>
      </c>
      <c r="K28" s="196">
        <v>-610601.7422993326</v>
      </c>
      <c r="L28" s="196">
        <v>-1152841.3275163583</v>
      </c>
      <c r="M28" s="196">
        <v>-949893.0123494519</v>
      </c>
      <c r="N28" s="196">
        <v>-520762.8019383044</v>
      </c>
      <c r="O28" s="196">
        <v>-807637.6232603581</v>
      </c>
      <c r="P28" s="196">
        <v>-583953.6095547253</v>
      </c>
      <c r="Q28" s="196">
        <v>-422125.2574458614</v>
      </c>
      <c r="R28" s="196">
        <v>0</v>
      </c>
      <c r="S28" s="196">
        <v>0</v>
      </c>
      <c r="T28" s="196">
        <v>0</v>
      </c>
      <c r="U28" s="196">
        <v>0</v>
      </c>
      <c r="V28" s="196">
        <v>0</v>
      </c>
      <c r="W28" s="196">
        <v>0</v>
      </c>
      <c r="X28" s="196">
        <v>0</v>
      </c>
      <c r="Y28" s="196">
        <v>0</v>
      </c>
      <c r="Z28" s="196">
        <v>0</v>
      </c>
      <c r="AA28" s="196">
        <v>0</v>
      </c>
      <c r="AB28" s="196">
        <v>0</v>
      </c>
      <c r="AC28" s="196">
        <v>0</v>
      </c>
      <c r="AD28" s="196">
        <v>0</v>
      </c>
      <c r="AE28" s="196">
        <v>0</v>
      </c>
      <c r="AF28" s="196">
        <v>0</v>
      </c>
      <c r="AG28" s="196">
        <v>0</v>
      </c>
      <c r="AH28" s="196">
        <v>0</v>
      </c>
      <c r="AI28" s="196">
        <v>0</v>
      </c>
      <c r="AJ28" s="196">
        <v>0</v>
      </c>
      <c r="AK28" s="196">
        <v>0</v>
      </c>
      <c r="AL28" s="196">
        <v>0</v>
      </c>
      <c r="AM28" s="196">
        <v>0</v>
      </c>
      <c r="AN28" s="196"/>
      <c r="AO28" s="196"/>
      <c r="AP28" s="196"/>
      <c r="AQ28" s="196"/>
      <c r="AR28" s="196"/>
      <c r="AS28" s="196"/>
      <c r="AT28" s="196"/>
      <c r="AU28" s="196"/>
      <c r="AV28" s="196"/>
      <c r="AW28" s="196"/>
      <c r="AX28" s="196"/>
      <c r="AY28" s="196"/>
      <c r="AZ28" s="196"/>
      <c r="BA28" s="196"/>
      <c r="BB28" s="196"/>
      <c r="BC28" s="196"/>
      <c r="BD28" s="196"/>
      <c r="BE28" s="196"/>
      <c r="BF28" s="196"/>
      <c r="BG28" s="196"/>
      <c r="BH28" s="196"/>
    </row>
    <row r="29" spans="2:60" ht="12.75">
      <c r="B29" s="320"/>
      <c r="C29" s="327"/>
      <c r="D29" s="328" t="s">
        <v>324</v>
      </c>
      <c r="E29" s="212">
        <f t="shared" si="7"/>
        <v>0</v>
      </c>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row>
    <row r="30" spans="2:60" ht="12.75">
      <c r="B30" s="320" t="s">
        <v>583</v>
      </c>
      <c r="C30" s="327"/>
      <c r="D30" s="329" t="s">
        <v>166</v>
      </c>
      <c r="E30" s="212">
        <f t="shared" si="7"/>
        <v>-1481079305.7553024</v>
      </c>
      <c r="F30" s="196">
        <v>0</v>
      </c>
      <c r="G30" s="196">
        <v>-17669668.70604701</v>
      </c>
      <c r="H30" s="196">
        <v>-20051071.03947789</v>
      </c>
      <c r="I30" s="196">
        <v>-23646652.18345276</v>
      </c>
      <c r="J30" s="196">
        <v>-24080153.27810105</v>
      </c>
      <c r="K30" s="196">
        <v>-26050163.02115498</v>
      </c>
      <c r="L30" s="196">
        <v>-26596468.01221465</v>
      </c>
      <c r="M30" s="196">
        <v>-25218122.62703044</v>
      </c>
      <c r="N30" s="196">
        <v>-12246156.907307604</v>
      </c>
      <c r="O30" s="196">
        <v>-24510004.111404616</v>
      </c>
      <c r="P30" s="196">
        <v>-26210696.016134445</v>
      </c>
      <c r="Q30" s="196">
        <v>-26727419.686633237</v>
      </c>
      <c r="R30" s="196">
        <v>-28839384.356500503</v>
      </c>
      <c r="S30" s="196">
        <v>-30070445.8489656</v>
      </c>
      <c r="T30" s="196">
        <v>-30418969.880939618</v>
      </c>
      <c r="U30" s="196">
        <v>-31668373.197400577</v>
      </c>
      <c r="V30" s="196">
        <v>-32794985.61034918</v>
      </c>
      <c r="W30" s="196">
        <v>-32280088.37344865</v>
      </c>
      <c r="X30" s="196">
        <v>-33088035.61453907</v>
      </c>
      <c r="Y30" s="196">
        <v>-39094709.876388624</v>
      </c>
      <c r="Z30" s="196">
        <v>-43520245.445759624</v>
      </c>
      <c r="AA30" s="196">
        <v>-55288325.42900858</v>
      </c>
      <c r="AB30" s="196">
        <v>-60917155.72899685</v>
      </c>
      <c r="AC30" s="196">
        <v>-63907161.93021587</v>
      </c>
      <c r="AD30" s="196">
        <v>-67296704.64495629</v>
      </c>
      <c r="AE30" s="196">
        <v>-69080248.07823253</v>
      </c>
      <c r="AF30" s="196">
        <v>-73047865.35943799</v>
      </c>
      <c r="AG30" s="196">
        <v>-75381377.50930513</v>
      </c>
      <c r="AH30" s="196">
        <v>-73854033.8693998</v>
      </c>
      <c r="AI30" s="196">
        <v>-75893776.98083213</v>
      </c>
      <c r="AJ30" s="196">
        <v>-75615255.13585484</v>
      </c>
      <c r="AK30" s="196">
        <v>-75068669.53559026</v>
      </c>
      <c r="AL30" s="196">
        <v>-76680449.52717549</v>
      </c>
      <c r="AM30" s="196">
        <v>-84266468.2330466</v>
      </c>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2:60" ht="12.75">
      <c r="B31" s="320"/>
      <c r="C31" s="327"/>
      <c r="D31" s="327" t="s">
        <v>167</v>
      </c>
      <c r="E31" s="212">
        <f t="shared" si="7"/>
        <v>-862220658.7796451</v>
      </c>
      <c r="F31" s="213">
        <f aca="true" t="shared" si="8" ref="F31:AK31">SUM(F26:F30)</f>
        <v>0</v>
      </c>
      <c r="G31" s="213">
        <f t="shared" si="8"/>
        <v>-8073668.70604701</v>
      </c>
      <c r="H31" s="213">
        <f t="shared" si="8"/>
        <v>-4490071.0394778885</v>
      </c>
      <c r="I31" s="213">
        <f t="shared" si="8"/>
        <v>-7778652.183452759</v>
      </c>
      <c r="J31" s="213">
        <f t="shared" si="8"/>
        <v>-7140153.278101049</v>
      </c>
      <c r="K31" s="213">
        <f t="shared" si="8"/>
        <v>-9340764.763454314</v>
      </c>
      <c r="L31" s="213">
        <f t="shared" si="8"/>
        <v>-8908309.339731008</v>
      </c>
      <c r="M31" s="213">
        <f t="shared" si="8"/>
        <v>-7797148.708679695</v>
      </c>
      <c r="N31" s="213">
        <f t="shared" si="8"/>
        <v>-3612380.8325354327</v>
      </c>
      <c r="O31" s="213">
        <f t="shared" si="8"/>
        <v>-7576477.694500644</v>
      </c>
      <c r="P31" s="213">
        <f t="shared" si="8"/>
        <v>-9472140.512748143</v>
      </c>
      <c r="Q31" s="213">
        <f t="shared" si="8"/>
        <v>-10200528.971351251</v>
      </c>
      <c r="R31" s="213">
        <f t="shared" si="8"/>
        <v>-12355332.097806681</v>
      </c>
      <c r="S31" s="213">
        <f t="shared" si="8"/>
        <v>-14005048.517495085</v>
      </c>
      <c r="T31" s="213">
        <f t="shared" si="8"/>
        <v>-14772227.476692405</v>
      </c>
      <c r="U31" s="213">
        <f t="shared" si="8"/>
        <v>-16399715.075034196</v>
      </c>
      <c r="V31" s="213">
        <f t="shared" si="8"/>
        <v>-17986700.060349174</v>
      </c>
      <c r="W31" s="213">
        <f t="shared" si="8"/>
        <v>-15474106.493448649</v>
      </c>
      <c r="X31" s="213">
        <f t="shared" si="8"/>
        <v>-52032654.39453907</v>
      </c>
      <c r="Y31" s="213">
        <f t="shared" si="8"/>
        <v>-30077544.916388616</v>
      </c>
      <c r="Z31" s="213">
        <f t="shared" si="8"/>
        <v>-27354775.755759627</v>
      </c>
      <c r="AA31" s="213">
        <f t="shared" si="8"/>
        <v>-36583663.10900858</v>
      </c>
      <c r="AB31" s="213">
        <f t="shared" si="8"/>
        <v>-38921771.04899686</v>
      </c>
      <c r="AC31" s="213">
        <f t="shared" si="8"/>
        <v>-39966485.50021587</v>
      </c>
      <c r="AD31" s="213">
        <f t="shared" si="8"/>
        <v>-40375820.28495629</v>
      </c>
      <c r="AE31" s="213">
        <f t="shared" si="8"/>
        <v>-43052490.558232546</v>
      </c>
      <c r="AF31" s="213">
        <f t="shared" si="8"/>
        <v>-43302133.699438</v>
      </c>
      <c r="AG31" s="213">
        <f t="shared" si="8"/>
        <v>-47331410.68930513</v>
      </c>
      <c r="AH31" s="213">
        <f t="shared" si="8"/>
        <v>-43495407.899399795</v>
      </c>
      <c r="AI31" s="213">
        <f t="shared" si="8"/>
        <v>-53777435.59083212</v>
      </c>
      <c r="AJ31" s="213">
        <f t="shared" si="8"/>
        <v>-49750873.27585484</v>
      </c>
      <c r="AK31" s="213">
        <f t="shared" si="8"/>
        <v>-45087276.375590265</v>
      </c>
      <c r="AL31" s="213">
        <f aca="true" t="shared" si="9" ref="AL31:BH31">SUM(AL26:AL30)</f>
        <v>-45004911.81717549</v>
      </c>
      <c r="AM31" s="213">
        <f t="shared" si="9"/>
        <v>-50722578.1130466</v>
      </c>
      <c r="AN31" s="213">
        <f t="shared" si="9"/>
        <v>0</v>
      </c>
      <c r="AO31" s="213">
        <f t="shared" si="9"/>
        <v>0</v>
      </c>
      <c r="AP31" s="213">
        <f t="shared" si="9"/>
        <v>0</v>
      </c>
      <c r="AQ31" s="213">
        <f t="shared" si="9"/>
        <v>0</v>
      </c>
      <c r="AR31" s="213">
        <f t="shared" si="9"/>
        <v>0</v>
      </c>
      <c r="AS31" s="213">
        <f t="shared" si="9"/>
        <v>0</v>
      </c>
      <c r="AT31" s="213">
        <f t="shared" si="9"/>
        <v>0</v>
      </c>
      <c r="AU31" s="213">
        <f t="shared" si="9"/>
        <v>0</v>
      </c>
      <c r="AV31" s="213">
        <f t="shared" si="9"/>
        <v>0</v>
      </c>
      <c r="AW31" s="213">
        <f t="shared" si="9"/>
        <v>0</v>
      </c>
      <c r="AX31" s="213">
        <f t="shared" si="9"/>
        <v>0</v>
      </c>
      <c r="AY31" s="213">
        <f t="shared" si="9"/>
        <v>0</v>
      </c>
      <c r="AZ31" s="213">
        <f t="shared" si="9"/>
        <v>0</v>
      </c>
      <c r="BA31" s="213">
        <f t="shared" si="9"/>
        <v>0</v>
      </c>
      <c r="BB31" s="213">
        <f t="shared" si="9"/>
        <v>0</v>
      </c>
      <c r="BC31" s="213">
        <f t="shared" si="9"/>
        <v>0</v>
      </c>
      <c r="BD31" s="213">
        <f t="shared" si="9"/>
        <v>0</v>
      </c>
      <c r="BE31" s="213">
        <f t="shared" si="9"/>
        <v>0</v>
      </c>
      <c r="BF31" s="213">
        <f t="shared" si="9"/>
        <v>0</v>
      </c>
      <c r="BG31" s="213">
        <f t="shared" si="9"/>
        <v>0</v>
      </c>
      <c r="BH31" s="213">
        <f t="shared" si="9"/>
        <v>0</v>
      </c>
    </row>
    <row r="32" spans="2:60" ht="36" customHeight="1">
      <c r="B32" s="320"/>
      <c r="C32" s="312"/>
      <c r="D32" s="330" t="s">
        <v>206</v>
      </c>
      <c r="E32" s="212">
        <f t="shared" si="7"/>
        <v>1260492977.388623</v>
      </c>
      <c r="F32" s="213">
        <f aca="true" t="shared" si="10" ref="F32:AK32">F16+F23-F31</f>
        <v>105389690.95893778</v>
      </c>
      <c r="G32" s="213">
        <f t="shared" si="10"/>
        <v>21550367.456368327</v>
      </c>
      <c r="H32" s="213">
        <f t="shared" si="10"/>
        <v>26986493.984978013</v>
      </c>
      <c r="I32" s="213">
        <f t="shared" si="10"/>
        <v>7899992.886642408</v>
      </c>
      <c r="J32" s="213">
        <f t="shared" si="10"/>
        <v>7264198.05886128</v>
      </c>
      <c r="K32" s="213">
        <f t="shared" si="10"/>
        <v>9467573.882153787</v>
      </c>
      <c r="L32" s="213">
        <f t="shared" si="10"/>
        <v>9037944.399640698</v>
      </c>
      <c r="M32" s="213">
        <f t="shared" si="10"/>
        <v>7929672.685899472</v>
      </c>
      <c r="N32" s="213">
        <f t="shared" si="10"/>
        <v>3830456.7466967255</v>
      </c>
      <c r="O32" s="213">
        <f t="shared" si="10"/>
        <v>19965724.597180285</v>
      </c>
      <c r="P32" s="213">
        <f t="shared" si="10"/>
        <v>9897148.80654524</v>
      </c>
      <c r="Q32" s="213">
        <f t="shared" si="10"/>
        <v>25905453.216966383</v>
      </c>
      <c r="R32" s="213">
        <f t="shared" si="10"/>
        <v>12531457.216335027</v>
      </c>
      <c r="S32" s="213">
        <f t="shared" si="10"/>
        <v>14237712.63689565</v>
      </c>
      <c r="T32" s="213">
        <f t="shared" si="10"/>
        <v>14970676.39557521</v>
      </c>
      <c r="U32" s="213">
        <f t="shared" si="10"/>
        <v>16580280.489375426</v>
      </c>
      <c r="V32" s="213">
        <f t="shared" si="10"/>
        <v>18148300.432677</v>
      </c>
      <c r="W32" s="213">
        <f t="shared" si="10"/>
        <v>15639308.1300738</v>
      </c>
      <c r="X32" s="213">
        <f t="shared" si="10"/>
        <v>52458523.81738505</v>
      </c>
      <c r="Y32" s="213">
        <f t="shared" si="10"/>
        <v>49683429.1601889</v>
      </c>
      <c r="Z32" s="213">
        <f t="shared" si="10"/>
        <v>121736086.22925353</v>
      </c>
      <c r="AA32" s="213">
        <f t="shared" si="10"/>
        <v>59378238.08804991</v>
      </c>
      <c r="AB32" s="213">
        <f t="shared" si="10"/>
        <v>42205148.528570384</v>
      </c>
      <c r="AC32" s="213">
        <f t="shared" si="10"/>
        <v>42667540.755523056</v>
      </c>
      <c r="AD32" s="213">
        <f t="shared" si="10"/>
        <v>51611580.52886983</v>
      </c>
      <c r="AE32" s="213">
        <f t="shared" si="10"/>
        <v>77568426.7146416</v>
      </c>
      <c r="AF32" s="213">
        <f t="shared" si="10"/>
        <v>52113879.499471754</v>
      </c>
      <c r="AG32" s="213">
        <f t="shared" si="10"/>
        <v>51815213.68672936</v>
      </c>
      <c r="AH32" s="213">
        <f t="shared" si="10"/>
        <v>46968716.33783362</v>
      </c>
      <c r="AI32" s="213">
        <f t="shared" si="10"/>
        <v>55213635.87543968</v>
      </c>
      <c r="AJ32" s="213">
        <f t="shared" si="10"/>
        <v>53691236.19569252</v>
      </c>
      <c r="AK32" s="213">
        <f t="shared" si="10"/>
        <v>51300739.15812028</v>
      </c>
      <c r="AL32" s="213">
        <f aca="true" t="shared" si="11" ref="AL32:BH32">AL16+AL23-AL31</f>
        <v>50773475.84356744</v>
      </c>
      <c r="AM32" s="213">
        <f t="shared" si="11"/>
        <v>54074653.987483546</v>
      </c>
      <c r="AN32" s="213">
        <f t="shared" si="11"/>
        <v>0</v>
      </c>
      <c r="AO32" s="213">
        <f t="shared" si="11"/>
        <v>0</v>
      </c>
      <c r="AP32" s="213">
        <f t="shared" si="11"/>
        <v>0</v>
      </c>
      <c r="AQ32" s="213">
        <f t="shared" si="11"/>
        <v>0</v>
      </c>
      <c r="AR32" s="213">
        <f t="shared" si="11"/>
        <v>0</v>
      </c>
      <c r="AS32" s="213">
        <f t="shared" si="11"/>
        <v>0</v>
      </c>
      <c r="AT32" s="213">
        <f t="shared" si="11"/>
        <v>0</v>
      </c>
      <c r="AU32" s="213">
        <f t="shared" si="11"/>
        <v>0</v>
      </c>
      <c r="AV32" s="213">
        <f t="shared" si="11"/>
        <v>0</v>
      </c>
      <c r="AW32" s="213">
        <f t="shared" si="11"/>
        <v>0</v>
      </c>
      <c r="AX32" s="213">
        <f t="shared" si="11"/>
        <v>0</v>
      </c>
      <c r="AY32" s="213">
        <f t="shared" si="11"/>
        <v>0</v>
      </c>
      <c r="AZ32" s="213">
        <f t="shared" si="11"/>
        <v>0</v>
      </c>
      <c r="BA32" s="213">
        <f t="shared" si="11"/>
        <v>0</v>
      </c>
      <c r="BB32" s="213">
        <f t="shared" si="11"/>
        <v>0</v>
      </c>
      <c r="BC32" s="213">
        <f t="shared" si="11"/>
        <v>0</v>
      </c>
      <c r="BD32" s="213">
        <f t="shared" si="11"/>
        <v>0</v>
      </c>
      <c r="BE32" s="213">
        <f t="shared" si="11"/>
        <v>0</v>
      </c>
      <c r="BF32" s="213">
        <f t="shared" si="11"/>
        <v>0</v>
      </c>
      <c r="BG32" s="213">
        <f t="shared" si="11"/>
        <v>0</v>
      </c>
      <c r="BH32" s="213">
        <f t="shared" si="11"/>
        <v>0</v>
      </c>
    </row>
    <row r="33" spans="2:60" ht="12.75">
      <c r="B33" s="320"/>
      <c r="C33" s="312" t="s">
        <v>405</v>
      </c>
      <c r="D33" s="331" t="s">
        <v>378</v>
      </c>
      <c r="E33" s="212"/>
      <c r="F33" s="212"/>
      <c r="G33" s="212">
        <f aca="true" t="shared" si="12" ref="G33:AL33">F24+F33-F31</f>
        <v>105389690.95893778</v>
      </c>
      <c r="H33" s="212">
        <f t="shared" si="12"/>
        <v>126940058.4153061</v>
      </c>
      <c r="I33" s="212">
        <f t="shared" si="12"/>
        <v>153926552.4002841</v>
      </c>
      <c r="J33" s="212">
        <f t="shared" si="12"/>
        <v>161826545.2869265</v>
      </c>
      <c r="K33" s="212">
        <f t="shared" si="12"/>
        <v>169090743.3457878</v>
      </c>
      <c r="L33" s="212">
        <f t="shared" si="12"/>
        <v>178558317.22794157</v>
      </c>
      <c r="M33" s="212">
        <f t="shared" si="12"/>
        <v>187596261.62758228</v>
      </c>
      <c r="N33" s="212">
        <f t="shared" si="12"/>
        <v>195525934.31348178</v>
      </c>
      <c r="O33" s="212">
        <f t="shared" si="12"/>
        <v>199356391.06017852</v>
      </c>
      <c r="P33" s="212">
        <f t="shared" si="12"/>
        <v>219322115.65735883</v>
      </c>
      <c r="Q33" s="212">
        <f t="shared" si="12"/>
        <v>229219264.46390408</v>
      </c>
      <c r="R33" s="212">
        <f t="shared" si="12"/>
        <v>255124717.68087047</v>
      </c>
      <c r="S33" s="212">
        <f t="shared" si="12"/>
        <v>267656174.8972055</v>
      </c>
      <c r="T33" s="212">
        <f t="shared" si="12"/>
        <v>281893887.5341011</v>
      </c>
      <c r="U33" s="212">
        <f t="shared" si="12"/>
        <v>296864563.9296763</v>
      </c>
      <c r="V33" s="212">
        <f t="shared" si="12"/>
        <v>313444844.4190517</v>
      </c>
      <c r="W33" s="212">
        <f t="shared" si="12"/>
        <v>331593144.8517287</v>
      </c>
      <c r="X33" s="212">
        <f t="shared" si="12"/>
        <v>347232452.9818025</v>
      </c>
      <c r="Y33" s="212">
        <f t="shared" si="12"/>
        <v>399690976.79918754</v>
      </c>
      <c r="Z33" s="212">
        <f t="shared" si="12"/>
        <v>449374405.95937645</v>
      </c>
      <c r="AA33" s="212">
        <f t="shared" si="12"/>
        <v>571110492.18863</v>
      </c>
      <c r="AB33" s="212">
        <f t="shared" si="12"/>
        <v>630488730.2766799</v>
      </c>
      <c r="AC33" s="212">
        <f t="shared" si="12"/>
        <v>672693878.8052502</v>
      </c>
      <c r="AD33" s="212">
        <f t="shared" si="12"/>
        <v>715361419.5607733</v>
      </c>
      <c r="AE33" s="212">
        <f t="shared" si="12"/>
        <v>766973000.0896431</v>
      </c>
      <c r="AF33" s="212">
        <f t="shared" si="12"/>
        <v>844541426.8042847</v>
      </c>
      <c r="AG33" s="212">
        <f t="shared" si="12"/>
        <v>896655306.3037565</v>
      </c>
      <c r="AH33" s="212">
        <f t="shared" si="12"/>
        <v>948470519.9904859</v>
      </c>
      <c r="AI33" s="212">
        <f t="shared" si="12"/>
        <v>995439236.3283195</v>
      </c>
      <c r="AJ33" s="212">
        <f t="shared" si="12"/>
        <v>1050652872.2037592</v>
      </c>
      <c r="AK33" s="212">
        <f t="shared" si="12"/>
        <v>1104344108.3994517</v>
      </c>
      <c r="AL33" s="212">
        <f t="shared" si="12"/>
        <v>1155644847.5575721</v>
      </c>
      <c r="AM33" s="212">
        <f aca="true" t="shared" si="13" ref="AM33:BG33">AL24+AL33-AL31</f>
        <v>1206418323.4011395</v>
      </c>
      <c r="AN33" s="212">
        <f t="shared" si="13"/>
        <v>1260492977.388623</v>
      </c>
      <c r="AO33" s="212">
        <f t="shared" si="13"/>
        <v>1260492977.388623</v>
      </c>
      <c r="AP33" s="212">
        <f t="shared" si="13"/>
        <v>1260492977.388623</v>
      </c>
      <c r="AQ33" s="212">
        <f t="shared" si="13"/>
        <v>1260492977.388623</v>
      </c>
      <c r="AR33" s="212">
        <f t="shared" si="13"/>
        <v>1260492977.388623</v>
      </c>
      <c r="AS33" s="212">
        <f t="shared" si="13"/>
        <v>1260492977.388623</v>
      </c>
      <c r="AT33" s="212">
        <f t="shared" si="13"/>
        <v>1260492977.388623</v>
      </c>
      <c r="AU33" s="212">
        <f t="shared" si="13"/>
        <v>1260492977.388623</v>
      </c>
      <c r="AV33" s="212">
        <f t="shared" si="13"/>
        <v>1260492977.388623</v>
      </c>
      <c r="AW33" s="212">
        <f t="shared" si="13"/>
        <v>1260492977.388623</v>
      </c>
      <c r="AX33" s="212">
        <f t="shared" si="13"/>
        <v>1260492977.388623</v>
      </c>
      <c r="AY33" s="212">
        <f t="shared" si="13"/>
        <v>1260492977.388623</v>
      </c>
      <c r="AZ33" s="212">
        <f t="shared" si="13"/>
        <v>1260492977.388623</v>
      </c>
      <c r="BA33" s="212">
        <f t="shared" si="13"/>
        <v>1260492977.388623</v>
      </c>
      <c r="BB33" s="212">
        <f t="shared" si="13"/>
        <v>1260492977.388623</v>
      </c>
      <c r="BC33" s="212">
        <f t="shared" si="13"/>
        <v>1260492977.388623</v>
      </c>
      <c r="BD33" s="212">
        <f t="shared" si="13"/>
        <v>1260492977.388623</v>
      </c>
      <c r="BE33" s="212">
        <f t="shared" si="13"/>
        <v>1260492977.388623</v>
      </c>
      <c r="BF33" s="212">
        <f t="shared" si="13"/>
        <v>1260492977.388623</v>
      </c>
      <c r="BG33" s="212">
        <f t="shared" si="13"/>
        <v>1260492977.388623</v>
      </c>
      <c r="BH33" s="212">
        <f>BG24+BG33-BG31</f>
        <v>1260492977.388623</v>
      </c>
    </row>
    <row r="34" spans="2:60" ht="12.75">
      <c r="B34" s="320" t="s">
        <v>584</v>
      </c>
      <c r="C34" s="312" t="s">
        <v>405</v>
      </c>
      <c r="D34" s="331" t="s">
        <v>406</v>
      </c>
      <c r="E34" s="212"/>
      <c r="F34" s="322" t="s">
        <v>585</v>
      </c>
      <c r="G34" s="322">
        <v>0.16766031426101738</v>
      </c>
      <c r="H34" s="322">
        <v>0.1579570018305599</v>
      </c>
      <c r="I34" s="322">
        <v>0.15362295727874117</v>
      </c>
      <c r="J34" s="322">
        <v>0.14880224523983837</v>
      </c>
      <c r="K34" s="322">
        <v>0.15406025490042838</v>
      </c>
      <c r="L34" s="322">
        <v>0.14895115738721085</v>
      </c>
      <c r="M34" s="322">
        <v>0.13442763948619443</v>
      </c>
      <c r="N34" s="322">
        <v>0.06263188026849498</v>
      </c>
      <c r="O34" s="322">
        <v>0.1229456652032085</v>
      </c>
      <c r="P34" s="322">
        <v>0.11950776572428622</v>
      </c>
      <c r="Q34" s="322">
        <v>0.11660197823748837</v>
      </c>
      <c r="R34" s="322">
        <v>0.11304033814777215</v>
      </c>
      <c r="S34" s="322">
        <v>0.11234728980384735</v>
      </c>
      <c r="T34" s="322">
        <v>0.10790929220577651</v>
      </c>
      <c r="U34" s="322">
        <v>0.10667616497637097</v>
      </c>
      <c r="V34" s="322">
        <v>0.1046276121437965</v>
      </c>
      <c r="W34" s="322">
        <v>0.09734847922710417</v>
      </c>
      <c r="X34" s="322">
        <v>0.09529073486766837</v>
      </c>
      <c r="Y34" s="322">
        <v>0.09781234039724285</v>
      </c>
      <c r="Z34" s="322">
        <v>0.09684629313244392</v>
      </c>
      <c r="AA34" s="322">
        <v>0.09680845683141048</v>
      </c>
      <c r="AB34" s="322">
        <v>0.09661894464356933</v>
      </c>
      <c r="AC34" s="322">
        <v>0.09500184845403874</v>
      </c>
      <c r="AD34" s="322">
        <v>0.09407371267837729</v>
      </c>
      <c r="AE34" s="322">
        <v>0.09006868308292272</v>
      </c>
      <c r="AF34" s="322">
        <v>0.08649411744767638</v>
      </c>
      <c r="AG34" s="322">
        <v>0.08406951587678273</v>
      </c>
      <c r="AH34" s="322">
        <v>0.07786645163219266</v>
      </c>
      <c r="AI34" s="322">
        <v>0.07624149642801557</v>
      </c>
      <c r="AJ34" s="322">
        <v>0.07196977911196376</v>
      </c>
      <c r="AK34" s="322">
        <v>0.06797579573670094</v>
      </c>
      <c r="AL34" s="322">
        <v>0.06635295410111315</v>
      </c>
      <c r="AM34" s="322">
        <v>0.06984846516213566</v>
      </c>
      <c r="AN34" s="322"/>
      <c r="AO34" s="322"/>
      <c r="AP34" s="322"/>
      <c r="AQ34" s="322"/>
      <c r="AR34" s="322"/>
      <c r="AS34" s="322"/>
      <c r="AT34" s="322"/>
      <c r="AU34" s="322"/>
      <c r="AV34" s="322"/>
      <c r="AW34" s="322"/>
      <c r="AX34" s="322"/>
      <c r="AY34" s="322"/>
      <c r="AZ34" s="322"/>
      <c r="BA34" s="322"/>
      <c r="BB34" s="322"/>
      <c r="BC34" s="322"/>
      <c r="BD34" s="322"/>
      <c r="BE34" s="322"/>
      <c r="BF34" s="322"/>
      <c r="BG34" s="322"/>
      <c r="BH34" s="322"/>
    </row>
    <row r="35" ht="29.25" customHeight="1">
      <c r="D35" s="323"/>
    </row>
    <row r="36" spans="2:3" ht="15.75">
      <c r="B36" s="184" t="s">
        <v>223</v>
      </c>
      <c r="C36" s="162"/>
    </row>
    <row r="37" spans="2:3" ht="12.75">
      <c r="B37" s="185"/>
      <c r="C37" s="186"/>
    </row>
    <row r="38" spans="2:3" ht="12.75">
      <c r="B38" s="190" t="s">
        <v>132</v>
      </c>
      <c r="C38" s="324">
        <v>32689</v>
      </c>
    </row>
    <row r="39" spans="2:3" ht="12.75">
      <c r="B39" s="190" t="s">
        <v>168</v>
      </c>
      <c r="C39" s="325">
        <v>13129181.996958062</v>
      </c>
    </row>
    <row r="43" ht="12.75">
      <c r="C43" s="293"/>
    </row>
    <row r="44" ht="12.75">
      <c r="C44" s="293"/>
    </row>
    <row r="45" ht="12.75">
      <c r="C45" s="321"/>
    </row>
  </sheetData>
  <sheetProtection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operties>
  <ignoredErrors>
    <ignoredError sqref="G29 H29:AM29 B31:B33 B29 B22:B25 B15:B17"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6"/>
  <sheetViews>
    <sheetView zoomScalePageLayoutView="0" workbookViewId="0" topLeftCell="A1">
      <selection activeCell="A2" sqref="A2"/>
    </sheetView>
  </sheetViews>
  <sheetFormatPr defaultColWidth="9.140625" defaultRowHeight="12.75"/>
  <cols>
    <col min="1" max="1" width="12.140625" style="235" customWidth="1"/>
    <col min="2" max="2" width="21.00390625" style="235" customWidth="1"/>
    <col min="3" max="5" width="42.28125" style="235" customWidth="1"/>
    <col min="6" max="6" width="9.421875" style="235" customWidth="1"/>
    <col min="7" max="7" width="25.140625" style="235" customWidth="1"/>
    <col min="8" max="16384" width="9.140625" style="235" customWidth="1"/>
  </cols>
  <sheetData>
    <row r="1" spans="2:5" ht="20.25">
      <c r="B1" s="431" t="s">
        <v>200</v>
      </c>
      <c r="C1" s="431"/>
      <c r="D1" s="218"/>
      <c r="E1" s="218"/>
    </row>
    <row r="2" spans="2:5" ht="20.25">
      <c r="B2" s="179" t="str">
        <f>Tradingname</f>
        <v>Queensland Gas Pipeline</v>
      </c>
      <c r="C2" s="180"/>
      <c r="D2" s="234"/>
      <c r="E2" s="234"/>
    </row>
    <row r="3" spans="2:5" ht="15.75" customHeight="1">
      <c r="B3" s="181" t="s">
        <v>182</v>
      </c>
      <c r="C3" s="182">
        <f>Yearending</f>
        <v>44926</v>
      </c>
      <c r="E3" s="178"/>
    </row>
    <row r="4" ht="20.25">
      <c r="B4" s="183"/>
    </row>
    <row r="5" spans="2:5" ht="15.75">
      <c r="B5" s="236" t="s">
        <v>227</v>
      </c>
      <c r="C5" s="237"/>
      <c r="D5" s="237"/>
      <c r="E5" s="237"/>
    </row>
    <row r="6" spans="2:5" ht="15.75">
      <c r="B6" s="236"/>
      <c r="C6" s="237"/>
      <c r="D6" s="237"/>
      <c r="E6" s="237"/>
    </row>
    <row r="7" spans="2:5" ht="25.5">
      <c r="B7" s="229" t="s">
        <v>224</v>
      </c>
      <c r="C7" s="229" t="s">
        <v>174</v>
      </c>
      <c r="D7" s="229" t="s">
        <v>175</v>
      </c>
      <c r="E7" s="229" t="s">
        <v>211</v>
      </c>
    </row>
    <row r="8" spans="2:5" ht="12.75">
      <c r="B8" s="280" t="s">
        <v>586</v>
      </c>
      <c r="C8" s="280" t="s">
        <v>587</v>
      </c>
      <c r="D8" s="281" t="s">
        <v>588</v>
      </c>
      <c r="E8" s="334">
        <v>9282516.686404604</v>
      </c>
    </row>
    <row r="9" spans="2:5" ht="12.75">
      <c r="B9" s="280" t="s">
        <v>586</v>
      </c>
      <c r="C9" s="280" t="s">
        <v>589</v>
      </c>
      <c r="D9" s="281" t="s">
        <v>588</v>
      </c>
      <c r="E9" s="334">
        <v>2968233.831170667</v>
      </c>
    </row>
    <row r="10" spans="2:5" ht="12.75">
      <c r="B10" s="280" t="s">
        <v>586</v>
      </c>
      <c r="C10" s="280" t="s">
        <v>590</v>
      </c>
      <c r="D10" s="281" t="s">
        <v>591</v>
      </c>
      <c r="E10" s="334">
        <v>15087454.829148302</v>
      </c>
    </row>
    <row r="11" spans="2:5" ht="12.75">
      <c r="B11" s="280" t="s">
        <v>586</v>
      </c>
      <c r="C11" s="280" t="s">
        <v>589</v>
      </c>
      <c r="D11" s="281" t="s">
        <v>591</v>
      </c>
      <c r="E11" s="334">
        <v>471347.54744182155</v>
      </c>
    </row>
    <row r="12" spans="2:5" ht="12.75">
      <c r="B12" s="280" t="s">
        <v>586</v>
      </c>
      <c r="C12" s="280" t="s">
        <v>592</v>
      </c>
      <c r="D12" s="281" t="s">
        <v>593</v>
      </c>
      <c r="E12" s="334">
        <v>8243356.96465113</v>
      </c>
    </row>
    <row r="13" spans="2:5" ht="12.75">
      <c r="B13" s="280" t="s">
        <v>586</v>
      </c>
      <c r="C13" s="280" t="s">
        <v>594</v>
      </c>
      <c r="D13" s="281" t="s">
        <v>593</v>
      </c>
      <c r="E13" s="334">
        <v>8173047.556711744</v>
      </c>
    </row>
    <row r="14" spans="2:5" ht="12.75">
      <c r="B14" s="280" t="s">
        <v>586</v>
      </c>
      <c r="C14" s="280" t="s">
        <v>595</v>
      </c>
      <c r="D14" s="281" t="s">
        <v>593</v>
      </c>
      <c r="E14" s="334">
        <v>2316523.6329005007</v>
      </c>
    </row>
    <row r="15" spans="2:5" ht="12.75">
      <c r="B15" s="280" t="s">
        <v>586</v>
      </c>
      <c r="C15" s="280" t="s">
        <v>589</v>
      </c>
      <c r="D15" s="281" t="s">
        <v>593</v>
      </c>
      <c r="E15" s="334">
        <v>700309.3733282164</v>
      </c>
    </row>
    <row r="16" spans="2:5" ht="12.75">
      <c r="B16" s="280" t="s">
        <v>586</v>
      </c>
      <c r="C16" s="280" t="s">
        <v>595</v>
      </c>
      <c r="D16" s="281" t="s">
        <v>596</v>
      </c>
      <c r="E16" s="334">
        <v>48842875.80517892</v>
      </c>
    </row>
    <row r="17" spans="2:5" ht="12.75">
      <c r="B17" s="280" t="s">
        <v>586</v>
      </c>
      <c r="C17" s="280" t="s">
        <v>592</v>
      </c>
      <c r="D17" s="281" t="s">
        <v>596</v>
      </c>
      <c r="E17" s="334">
        <v>22492814.340649262</v>
      </c>
    </row>
    <row r="18" spans="2:5" ht="12.75">
      <c r="B18" s="280" t="s">
        <v>586</v>
      </c>
      <c r="C18" s="280" t="s">
        <v>594</v>
      </c>
      <c r="D18" s="281" t="s">
        <v>596</v>
      </c>
      <c r="E18" s="334">
        <v>21392577.787703473</v>
      </c>
    </row>
    <row r="19" spans="2:5" ht="12.75">
      <c r="B19" s="280" t="s">
        <v>586</v>
      </c>
      <c r="C19" s="280" t="s">
        <v>589</v>
      </c>
      <c r="D19" s="281" t="s">
        <v>596</v>
      </c>
      <c r="E19" s="334">
        <v>457303.7525848299</v>
      </c>
    </row>
    <row r="20" spans="2:5" ht="12.75">
      <c r="B20" s="280" t="s">
        <v>586</v>
      </c>
      <c r="C20" s="280" t="s">
        <v>595</v>
      </c>
      <c r="D20" s="281" t="s">
        <v>597</v>
      </c>
      <c r="E20" s="334">
        <v>7200250.300636484</v>
      </c>
    </row>
    <row r="21" spans="2:5" ht="12.75">
      <c r="B21" s="280" t="s">
        <v>586</v>
      </c>
      <c r="C21" s="280" t="s">
        <v>598</v>
      </c>
      <c r="D21" s="281" t="s">
        <v>597</v>
      </c>
      <c r="E21" s="334">
        <v>1841675.0508396954</v>
      </c>
    </row>
    <row r="22" spans="2:5" ht="12.75">
      <c r="B22" s="280" t="s">
        <v>586</v>
      </c>
      <c r="C22" s="280" t="s">
        <v>592</v>
      </c>
      <c r="D22" s="281" t="s">
        <v>597</v>
      </c>
      <c r="E22" s="334">
        <v>5295929.534442323</v>
      </c>
    </row>
    <row r="23" spans="2:5" ht="12.75">
      <c r="B23" s="280" t="s">
        <v>586</v>
      </c>
      <c r="C23" s="280" t="s">
        <v>594</v>
      </c>
      <c r="D23" s="281" t="s">
        <v>597</v>
      </c>
      <c r="E23" s="334">
        <v>1969815.2411197016</v>
      </c>
    </row>
    <row r="24" spans="2:5" ht="12.75">
      <c r="B24" s="280" t="s">
        <v>586</v>
      </c>
      <c r="C24" s="280" t="s">
        <v>589</v>
      </c>
      <c r="D24" s="281" t="s">
        <v>597</v>
      </c>
      <c r="E24" s="334">
        <v>6306477.53162932</v>
      </c>
    </row>
    <row r="25" spans="2:5" ht="12.75">
      <c r="B25" s="280" t="s">
        <v>586</v>
      </c>
      <c r="C25" s="280" t="s">
        <v>599</v>
      </c>
      <c r="D25" s="281" t="s">
        <v>600</v>
      </c>
      <c r="E25" s="334">
        <v>1451151.981289105</v>
      </c>
    </row>
    <row r="26" spans="2:5" ht="12.75">
      <c r="B26" s="280" t="s">
        <v>586</v>
      </c>
      <c r="C26" s="280" t="s">
        <v>601</v>
      </c>
      <c r="D26" s="281" t="s">
        <v>600</v>
      </c>
      <c r="E26" s="334">
        <v>936276.4583020402</v>
      </c>
    </row>
    <row r="27" spans="2:5" ht="12.75">
      <c r="B27" s="280" t="s">
        <v>586</v>
      </c>
      <c r="C27" s="280" t="s">
        <v>602</v>
      </c>
      <c r="D27" s="281" t="s">
        <v>600</v>
      </c>
      <c r="E27" s="334">
        <v>922856.1861310854</v>
      </c>
    </row>
    <row r="28" spans="2:5" ht="12.75">
      <c r="B28" s="280" t="s">
        <v>586</v>
      </c>
      <c r="C28" s="280" t="s">
        <v>603</v>
      </c>
      <c r="D28" s="281" t="s">
        <v>600</v>
      </c>
      <c r="E28" s="334">
        <v>587265.8268987249</v>
      </c>
    </row>
    <row r="29" spans="2:5" ht="12.75">
      <c r="B29" s="280" t="s">
        <v>586</v>
      </c>
      <c r="C29" s="280" t="s">
        <v>604</v>
      </c>
      <c r="D29" s="281" t="s">
        <v>600</v>
      </c>
      <c r="E29" s="334">
        <v>6982998.888717381</v>
      </c>
    </row>
    <row r="30" spans="2:5" ht="12.75">
      <c r="B30" s="280" t="s">
        <v>586</v>
      </c>
      <c r="C30" s="280" t="s">
        <v>603</v>
      </c>
      <c r="D30" s="281" t="s">
        <v>605</v>
      </c>
      <c r="E30" s="334">
        <v>29963096.850022182</v>
      </c>
    </row>
    <row r="31" spans="2:5" ht="12.75">
      <c r="B31" s="280" t="s">
        <v>586</v>
      </c>
      <c r="C31" s="280" t="s">
        <v>589</v>
      </c>
      <c r="D31" s="281" t="s">
        <v>605</v>
      </c>
      <c r="E31" s="334">
        <v>4071179.9855199903</v>
      </c>
    </row>
    <row r="32" spans="2:5" ht="12.75">
      <c r="B32" s="280" t="s">
        <v>586</v>
      </c>
      <c r="C32" s="280" t="s">
        <v>606</v>
      </c>
      <c r="D32" s="281" t="s">
        <v>607</v>
      </c>
      <c r="E32" s="334">
        <v>2128911.6832570015</v>
      </c>
    </row>
    <row r="33" spans="2:5" ht="12.75">
      <c r="B33" s="280" t="s">
        <v>586</v>
      </c>
      <c r="C33" s="280" t="s">
        <v>603</v>
      </c>
      <c r="D33" s="281" t="s">
        <v>607</v>
      </c>
      <c r="E33" s="334">
        <v>1484897.6037353678</v>
      </c>
    </row>
    <row r="34" spans="2:5" ht="12.75">
      <c r="B34" s="280" t="s">
        <v>586</v>
      </c>
      <c r="C34" s="280" t="s">
        <v>608</v>
      </c>
      <c r="D34" s="281" t="s">
        <v>607</v>
      </c>
      <c r="E34" s="334">
        <v>1347190.4474165896</v>
      </c>
    </row>
    <row r="35" spans="2:5" ht="12.75">
      <c r="B35" s="280" t="s">
        <v>586</v>
      </c>
      <c r="C35" s="280" t="s">
        <v>603</v>
      </c>
      <c r="D35" s="281" t="s">
        <v>607</v>
      </c>
      <c r="E35" s="334">
        <v>1298451.4677163986</v>
      </c>
    </row>
    <row r="36" spans="2:5" ht="12.75">
      <c r="B36" s="280" t="s">
        <v>586</v>
      </c>
      <c r="C36" s="280" t="s">
        <v>589</v>
      </c>
      <c r="D36" s="281" t="s">
        <v>607</v>
      </c>
      <c r="E36" s="334">
        <v>1922480.5217790576</v>
      </c>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2" sqref="A2"/>
    </sheetView>
  </sheetViews>
  <sheetFormatPr defaultColWidth="9.140625" defaultRowHeight="12.75"/>
  <cols>
    <col min="1" max="1" width="11.7109375" style="162" customWidth="1"/>
    <col min="2" max="2" width="28.421875" style="162" customWidth="1"/>
    <col min="3" max="3" width="36.28125" style="162" customWidth="1"/>
    <col min="4" max="4" width="32.421875" style="162" customWidth="1"/>
    <col min="5" max="5" width="33.140625" style="162" customWidth="1"/>
    <col min="6" max="6" width="9.8515625" style="162" customWidth="1"/>
    <col min="7" max="7" width="9.140625" style="162" customWidth="1"/>
    <col min="8" max="8" width="9.8515625" style="162" customWidth="1"/>
    <col min="9" max="11" width="9.140625" style="162" customWidth="1"/>
    <col min="12" max="12" width="12.7109375" style="162" customWidth="1"/>
    <col min="13" max="26" width="9.140625" style="162" customWidth="1"/>
    <col min="27" max="37" width="9.28125" style="162" bestFit="1" customWidth="1"/>
    <col min="38" max="38" width="11.28125" style="162" customWidth="1"/>
    <col min="39" max="50" width="9.28125" style="162" bestFit="1" customWidth="1"/>
    <col min="51" max="51" width="10.421875" style="162" bestFit="1" customWidth="1"/>
    <col min="52" max="62" width="9.28125" style="162" bestFit="1" customWidth="1"/>
    <col min="63" max="63" width="46.8515625" style="162" customWidth="1"/>
    <col min="64" max="64" width="36.00390625" style="162" customWidth="1"/>
    <col min="65" max="16384" width="9.140625" style="162" customWidth="1"/>
  </cols>
  <sheetData>
    <row r="1" spans="2:6" ht="20.25">
      <c r="B1" s="435" t="s">
        <v>201</v>
      </c>
      <c r="C1" s="435"/>
      <c r="D1" s="435"/>
      <c r="E1" s="435"/>
      <c r="F1" s="448"/>
    </row>
    <row r="2" spans="2:5" ht="15">
      <c r="B2" s="179" t="str">
        <f>Tradingname</f>
        <v>Queensland Gas Pipeline</v>
      </c>
      <c r="C2" s="180"/>
      <c r="D2" s="180"/>
      <c r="E2" s="180"/>
    </row>
    <row r="3" spans="2:5" ht="15">
      <c r="B3" s="181" t="s">
        <v>182</v>
      </c>
      <c r="C3" s="182">
        <f>Yearending</f>
        <v>44926</v>
      </c>
      <c r="D3" s="182"/>
      <c r="E3" s="182"/>
    </row>
    <row r="4" ht="12.75"/>
    <row r="5" spans="2:6" ht="15.75">
      <c r="B5" s="436" t="s">
        <v>204</v>
      </c>
      <c r="C5" s="436"/>
      <c r="D5" s="436"/>
      <c r="E5" s="436"/>
      <c r="F5" s="436"/>
    </row>
    <row r="6" ht="12.75"/>
    <row r="7" spans="2:68" s="337" customFormat="1" ht="12.75" customHeight="1">
      <c r="B7" s="335"/>
      <c r="C7" s="223"/>
      <c r="D7" s="223"/>
      <c r="E7" s="336"/>
      <c r="F7" s="453" t="s">
        <v>97</v>
      </c>
      <c r="G7" s="454"/>
      <c r="H7" s="454"/>
      <c r="I7" s="454"/>
      <c r="J7" s="454"/>
      <c r="K7" s="454"/>
      <c r="L7" s="450" t="s">
        <v>98</v>
      </c>
      <c r="M7" s="451"/>
      <c r="N7" s="451"/>
      <c r="O7" s="451"/>
      <c r="P7" s="451"/>
      <c r="Q7" s="451"/>
      <c r="R7" s="452"/>
      <c r="S7" s="449" t="s">
        <v>99</v>
      </c>
      <c r="T7" s="449"/>
      <c r="U7" s="449"/>
      <c r="V7" s="449"/>
      <c r="W7" s="449"/>
      <c r="X7" s="449"/>
      <c r="Y7" s="449"/>
      <c r="Z7" s="449"/>
      <c r="AA7" s="449"/>
      <c r="AB7" s="449"/>
      <c r="AC7" s="449"/>
      <c r="AD7" s="449"/>
      <c r="AE7" s="449"/>
      <c r="AF7" s="449"/>
      <c r="AG7" s="449"/>
      <c r="AH7" s="449"/>
      <c r="AI7" s="449"/>
      <c r="AJ7" s="449"/>
      <c r="AK7" s="449"/>
      <c r="AL7" s="457" t="s">
        <v>100</v>
      </c>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M7" s="162"/>
      <c r="BN7" s="162"/>
      <c r="BO7" s="162"/>
      <c r="BP7" s="162"/>
    </row>
    <row r="8" spans="2:68" s="189" customFormat="1" ht="26.25" customHeight="1">
      <c r="B8" s="335"/>
      <c r="C8" s="223"/>
      <c r="D8" s="229"/>
      <c r="E8" s="356"/>
      <c r="F8" s="229"/>
      <c r="G8" s="229"/>
      <c r="H8" s="229"/>
      <c r="I8" s="229"/>
      <c r="J8" s="229"/>
      <c r="K8" s="229"/>
      <c r="L8" s="229"/>
      <c r="M8" s="229"/>
      <c r="N8" s="229"/>
      <c r="O8" s="229"/>
      <c r="P8" s="229"/>
      <c r="Q8" s="229"/>
      <c r="R8" s="229"/>
      <c r="S8" s="229"/>
      <c r="T8" s="443" t="s">
        <v>101</v>
      </c>
      <c r="U8" s="444"/>
      <c r="V8" s="444"/>
      <c r="W8" s="444"/>
      <c r="X8" s="444"/>
      <c r="Y8" s="445"/>
      <c r="Z8" s="443" t="s">
        <v>102</v>
      </c>
      <c r="AA8" s="444"/>
      <c r="AB8" s="444"/>
      <c r="AC8" s="444"/>
      <c r="AD8" s="444"/>
      <c r="AE8" s="445"/>
      <c r="AF8" s="443" t="s">
        <v>103</v>
      </c>
      <c r="AG8" s="444"/>
      <c r="AH8" s="444"/>
      <c r="AI8" s="444"/>
      <c r="AJ8" s="445"/>
      <c r="AK8" s="229"/>
      <c r="AL8" s="229"/>
      <c r="AM8" s="443" t="s">
        <v>104</v>
      </c>
      <c r="AN8" s="444"/>
      <c r="AO8" s="444"/>
      <c r="AP8" s="444"/>
      <c r="AQ8" s="444"/>
      <c r="AR8" s="445"/>
      <c r="AS8" s="443" t="s">
        <v>105</v>
      </c>
      <c r="AT8" s="444"/>
      <c r="AU8" s="444"/>
      <c r="AV8" s="444"/>
      <c r="AW8" s="444"/>
      <c r="AX8" s="445"/>
      <c r="AY8" s="443" t="s">
        <v>106</v>
      </c>
      <c r="AZ8" s="444"/>
      <c r="BA8" s="444"/>
      <c r="BB8" s="444"/>
      <c r="BC8" s="444"/>
      <c r="BD8" s="445"/>
      <c r="BE8" s="443" t="s">
        <v>107</v>
      </c>
      <c r="BF8" s="444"/>
      <c r="BG8" s="444"/>
      <c r="BH8" s="444"/>
      <c r="BI8" s="444"/>
      <c r="BJ8" s="445"/>
      <c r="BM8" s="162"/>
      <c r="BN8" s="162"/>
      <c r="BO8" s="162"/>
      <c r="BP8" s="162"/>
    </row>
    <row r="9" spans="2:62" s="189" customFormat="1" ht="32.25" customHeight="1">
      <c r="B9" s="335"/>
      <c r="C9" s="223"/>
      <c r="D9" s="229" t="s">
        <v>20</v>
      </c>
      <c r="E9" s="352"/>
      <c r="F9" s="455" t="s">
        <v>108</v>
      </c>
      <c r="G9" s="456"/>
      <c r="H9" s="456"/>
      <c r="I9" s="447" t="s">
        <v>109</v>
      </c>
      <c r="J9" s="447"/>
      <c r="K9" s="447"/>
      <c r="L9" s="353" t="s">
        <v>110</v>
      </c>
      <c r="M9" s="442" t="s">
        <v>88</v>
      </c>
      <c r="N9" s="442"/>
      <c r="O9" s="442"/>
      <c r="P9" s="446" t="s">
        <v>89</v>
      </c>
      <c r="Q9" s="446"/>
      <c r="R9" s="446"/>
      <c r="S9" s="353" t="s">
        <v>111</v>
      </c>
      <c r="T9" s="442" t="s">
        <v>88</v>
      </c>
      <c r="U9" s="442"/>
      <c r="V9" s="442"/>
      <c r="W9" s="446" t="s">
        <v>89</v>
      </c>
      <c r="X9" s="446"/>
      <c r="Y9" s="446"/>
      <c r="Z9" s="442" t="s">
        <v>88</v>
      </c>
      <c r="AA9" s="442"/>
      <c r="AB9" s="442"/>
      <c r="AC9" s="446" t="s">
        <v>89</v>
      </c>
      <c r="AD9" s="446"/>
      <c r="AE9" s="446"/>
      <c r="AF9" s="442" t="s">
        <v>88</v>
      </c>
      <c r="AG9" s="442"/>
      <c r="AH9" s="442"/>
      <c r="AI9" s="446" t="s">
        <v>89</v>
      </c>
      <c r="AJ9" s="446"/>
      <c r="AK9" s="446"/>
      <c r="AL9" s="353" t="s">
        <v>112</v>
      </c>
      <c r="AM9" s="442" t="s">
        <v>88</v>
      </c>
      <c r="AN9" s="442"/>
      <c r="AO9" s="442"/>
      <c r="AP9" s="446" t="s">
        <v>89</v>
      </c>
      <c r="AQ9" s="446"/>
      <c r="AR9" s="446"/>
      <c r="AS9" s="442" t="s">
        <v>88</v>
      </c>
      <c r="AT9" s="442"/>
      <c r="AU9" s="442"/>
      <c r="AV9" s="446" t="s">
        <v>89</v>
      </c>
      <c r="AW9" s="446"/>
      <c r="AX9" s="446"/>
      <c r="AY9" s="442" t="s">
        <v>88</v>
      </c>
      <c r="AZ9" s="442"/>
      <c r="BA9" s="442"/>
      <c r="BB9" s="446" t="s">
        <v>89</v>
      </c>
      <c r="BC9" s="446"/>
      <c r="BD9" s="446"/>
      <c r="BE9" s="354" t="s">
        <v>88</v>
      </c>
      <c r="BF9" s="354"/>
      <c r="BG9" s="354"/>
      <c r="BH9" s="355" t="s">
        <v>89</v>
      </c>
      <c r="BI9" s="355"/>
      <c r="BJ9" s="355"/>
    </row>
    <row r="10" spans="2:62" s="189" customFormat="1" ht="37.5" customHeight="1">
      <c r="B10" s="352" t="s">
        <v>361</v>
      </c>
      <c r="C10" s="229" t="s">
        <v>31</v>
      </c>
      <c r="D10" s="229" t="s">
        <v>177</v>
      </c>
      <c r="E10" s="344" t="s">
        <v>362</v>
      </c>
      <c r="F10" s="229" t="s">
        <v>411</v>
      </c>
      <c r="G10" s="229" t="s">
        <v>552</v>
      </c>
      <c r="H10" s="229" t="s">
        <v>409</v>
      </c>
      <c r="I10" s="229" t="s">
        <v>411</v>
      </c>
      <c r="J10" s="229" t="s">
        <v>178</v>
      </c>
      <c r="K10" s="229" t="s">
        <v>409</v>
      </c>
      <c r="L10" s="229" t="s">
        <v>177</v>
      </c>
      <c r="M10" s="229" t="s">
        <v>411</v>
      </c>
      <c r="N10" s="229" t="s">
        <v>552</v>
      </c>
      <c r="O10" s="229" t="s">
        <v>409</v>
      </c>
      <c r="P10" s="229" t="s">
        <v>411</v>
      </c>
      <c r="Q10" s="229" t="s">
        <v>178</v>
      </c>
      <c r="R10" s="229" t="s">
        <v>409</v>
      </c>
      <c r="S10" s="229" t="s">
        <v>177</v>
      </c>
      <c r="T10" s="229" t="s">
        <v>411</v>
      </c>
      <c r="U10" s="229" t="s">
        <v>552</v>
      </c>
      <c r="V10" s="229" t="s">
        <v>409</v>
      </c>
      <c r="W10" s="229" t="s">
        <v>411</v>
      </c>
      <c r="X10" s="229" t="s">
        <v>178</v>
      </c>
      <c r="Y10" s="229" t="s">
        <v>409</v>
      </c>
      <c r="Z10" s="229" t="s">
        <v>411</v>
      </c>
      <c r="AA10" s="229" t="s">
        <v>552</v>
      </c>
      <c r="AB10" s="229" t="s">
        <v>409</v>
      </c>
      <c r="AC10" s="229" t="s">
        <v>411</v>
      </c>
      <c r="AD10" s="229" t="s">
        <v>178</v>
      </c>
      <c r="AE10" s="229" t="s">
        <v>409</v>
      </c>
      <c r="AF10" s="229" t="s">
        <v>411</v>
      </c>
      <c r="AG10" s="229" t="s">
        <v>552</v>
      </c>
      <c r="AH10" s="229" t="s">
        <v>409</v>
      </c>
      <c r="AI10" s="229" t="s">
        <v>411</v>
      </c>
      <c r="AJ10" s="229" t="s">
        <v>178</v>
      </c>
      <c r="AK10" s="229" t="s">
        <v>409</v>
      </c>
      <c r="AL10" s="229" t="s">
        <v>177</v>
      </c>
      <c r="AM10" s="229" t="s">
        <v>411</v>
      </c>
      <c r="AN10" s="229" t="s">
        <v>552</v>
      </c>
      <c r="AO10" s="229" t="s">
        <v>409</v>
      </c>
      <c r="AP10" s="229" t="s">
        <v>411</v>
      </c>
      <c r="AQ10" s="229" t="s">
        <v>178</v>
      </c>
      <c r="AR10" s="229" t="s">
        <v>409</v>
      </c>
      <c r="AS10" s="229" t="s">
        <v>411</v>
      </c>
      <c r="AT10" s="229" t="s">
        <v>552</v>
      </c>
      <c r="AU10" s="229" t="s">
        <v>409</v>
      </c>
      <c r="AV10" s="229" t="s">
        <v>411</v>
      </c>
      <c r="AW10" s="229" t="s">
        <v>178</v>
      </c>
      <c r="AX10" s="229" t="s">
        <v>409</v>
      </c>
      <c r="AY10" s="229" t="s">
        <v>411</v>
      </c>
      <c r="AZ10" s="229" t="s">
        <v>552</v>
      </c>
      <c r="BA10" s="229" t="s">
        <v>409</v>
      </c>
      <c r="BB10" s="229" t="s">
        <v>411</v>
      </c>
      <c r="BC10" s="229" t="s">
        <v>178</v>
      </c>
      <c r="BD10" s="229" t="s">
        <v>409</v>
      </c>
      <c r="BE10" s="229" t="s">
        <v>411</v>
      </c>
      <c r="BF10" s="229" t="s">
        <v>552</v>
      </c>
      <c r="BG10" s="229" t="s">
        <v>409</v>
      </c>
      <c r="BH10" s="229" t="s">
        <v>411</v>
      </c>
      <c r="BI10" s="229" t="s">
        <v>178</v>
      </c>
      <c r="BJ10" s="229" t="s">
        <v>409</v>
      </c>
    </row>
    <row r="11" spans="2:62" s="189" customFormat="1" ht="12.75">
      <c r="B11" s="335"/>
      <c r="C11" s="344" t="s">
        <v>32</v>
      </c>
      <c r="D11" s="229"/>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338"/>
    </row>
    <row r="12" spans="2:62" s="189" customFormat="1" ht="25.5">
      <c r="B12" s="196" t="s">
        <v>570</v>
      </c>
      <c r="C12" s="345" t="s">
        <v>176</v>
      </c>
      <c r="D12" s="274">
        <f>L12+S12+AL12</f>
        <v>46441.63458999994</v>
      </c>
      <c r="E12" s="339" t="s">
        <v>398</v>
      </c>
      <c r="F12" s="107"/>
      <c r="G12" s="107"/>
      <c r="H12" s="107"/>
      <c r="I12" s="107"/>
      <c r="J12" s="107"/>
      <c r="K12" s="107"/>
      <c r="L12" s="274">
        <f>M12+P12</f>
        <v>46441.63458999994</v>
      </c>
      <c r="M12" s="196">
        <v>46441.63458999994</v>
      </c>
      <c r="N12" s="196">
        <v>52740.645</v>
      </c>
      <c r="O12" s="348">
        <f>_xlfn.IFERROR(M12/N12,0)</f>
        <v>0.8805662992934566</v>
      </c>
      <c r="P12" s="196">
        <v>0</v>
      </c>
      <c r="Q12" s="196">
        <v>0</v>
      </c>
      <c r="R12" s="348">
        <f>_xlfn.IFERROR(P12/Q12,0)</f>
        <v>0</v>
      </c>
      <c r="S12" s="274">
        <f>T12+W12+Z12+AC12+AF12+AI12</f>
        <v>0</v>
      </c>
      <c r="T12" s="196">
        <v>0</v>
      </c>
      <c r="U12" s="196">
        <v>0</v>
      </c>
      <c r="V12" s="348">
        <f>_xlfn.IFERROR(T12/U12,0)</f>
        <v>0</v>
      </c>
      <c r="W12" s="196">
        <v>0</v>
      </c>
      <c r="X12" s="196">
        <v>0</v>
      </c>
      <c r="Y12" s="348">
        <f>_xlfn.IFERROR(W12/X12,0)</f>
        <v>0</v>
      </c>
      <c r="Z12" s="196">
        <v>0</v>
      </c>
      <c r="AA12" s="196">
        <v>0</v>
      </c>
      <c r="AB12" s="348">
        <f>_xlfn.IFERROR(Z12/AA12,0)</f>
        <v>0</v>
      </c>
      <c r="AC12" s="196">
        <v>0</v>
      </c>
      <c r="AD12" s="196">
        <v>0</v>
      </c>
      <c r="AE12" s="348">
        <f>_xlfn.IFERROR(AC12/AD12,0)</f>
        <v>0</v>
      </c>
      <c r="AF12" s="196">
        <v>0</v>
      </c>
      <c r="AG12" s="196">
        <v>0</v>
      </c>
      <c r="AH12" s="348">
        <f>_xlfn.IFERROR(AF12/AG12,0)</f>
        <v>0</v>
      </c>
      <c r="AI12" s="196">
        <v>0</v>
      </c>
      <c r="AJ12" s="196">
        <v>0</v>
      </c>
      <c r="AK12" s="348">
        <f>_xlfn.IFERROR(AI12/AJ12,0)</f>
        <v>0</v>
      </c>
      <c r="AL12" s="274">
        <f>AM12+AP12+AS12+AV12+AY12+BB12+BE12+BH12</f>
        <v>0</v>
      </c>
      <c r="AM12" s="196">
        <v>0</v>
      </c>
      <c r="AN12" s="196">
        <v>0</v>
      </c>
      <c r="AO12" s="348">
        <f>_xlfn.IFERROR(AM12/AN12,0)</f>
        <v>0</v>
      </c>
      <c r="AP12" s="196">
        <v>0</v>
      </c>
      <c r="AQ12" s="196">
        <v>0</v>
      </c>
      <c r="AR12" s="348">
        <f>_xlfn.IFERROR(AP12/AQ12,0)</f>
        <v>0</v>
      </c>
      <c r="AS12" s="196">
        <v>0</v>
      </c>
      <c r="AT12" s="196">
        <v>0</v>
      </c>
      <c r="AU12" s="348">
        <f>_xlfn.IFERROR(AS12/AT12,0)</f>
        <v>0</v>
      </c>
      <c r="AV12" s="196">
        <v>0</v>
      </c>
      <c r="AW12" s="196">
        <v>0</v>
      </c>
      <c r="AX12" s="348">
        <f>_xlfn.IFERROR(AV12/AW12,0)</f>
        <v>0</v>
      </c>
      <c r="AY12" s="196"/>
      <c r="AZ12" s="196">
        <v>0</v>
      </c>
      <c r="BA12" s="348">
        <f>_xlfn.IFERROR(AY12/AZ12,0)</f>
        <v>0</v>
      </c>
      <c r="BB12" s="196">
        <v>0</v>
      </c>
      <c r="BC12" s="196">
        <v>0</v>
      </c>
      <c r="BD12" s="348">
        <f>_xlfn.IFERROR(BB12/BC12,0)</f>
        <v>0</v>
      </c>
      <c r="BE12" s="196">
        <v>0</v>
      </c>
      <c r="BF12" s="196">
        <v>0</v>
      </c>
      <c r="BG12" s="348">
        <f>_xlfn.IFERROR(BE12/BF12,0)</f>
        <v>0</v>
      </c>
      <c r="BH12" s="196">
        <v>0</v>
      </c>
      <c r="BI12" s="196">
        <v>0</v>
      </c>
      <c r="BJ12" s="348">
        <f>_xlfn.IFERROR(BH12/BI12,0)</f>
        <v>0</v>
      </c>
    </row>
    <row r="13" spans="2:62" s="189" customFormat="1" ht="25.5">
      <c r="B13" s="196" t="s">
        <v>570</v>
      </c>
      <c r="C13" s="345" t="s">
        <v>156</v>
      </c>
      <c r="D13" s="274">
        <f>L13+S13+AL13</f>
        <v>0</v>
      </c>
      <c r="E13" s="339" t="s">
        <v>398</v>
      </c>
      <c r="F13" s="107"/>
      <c r="G13" s="107"/>
      <c r="H13" s="107"/>
      <c r="I13" s="107"/>
      <c r="J13" s="107"/>
      <c r="K13" s="107"/>
      <c r="L13" s="274">
        <f>M13+P13</f>
        <v>0</v>
      </c>
      <c r="M13" s="196">
        <v>0</v>
      </c>
      <c r="N13" s="196">
        <v>0</v>
      </c>
      <c r="O13" s="348">
        <f>_xlfn.IFERROR(M13/N13,0)</f>
        <v>0</v>
      </c>
      <c r="P13" s="196">
        <v>0</v>
      </c>
      <c r="Q13" s="196">
        <v>0</v>
      </c>
      <c r="R13" s="348">
        <f>_xlfn.IFERROR(P13/Q13,0)</f>
        <v>0</v>
      </c>
      <c r="S13" s="274">
        <f>T13+W13+Z13+AC13+AF13+AI13</f>
        <v>0</v>
      </c>
      <c r="T13" s="196">
        <v>0</v>
      </c>
      <c r="U13" s="196">
        <v>0</v>
      </c>
      <c r="V13" s="348">
        <f>_xlfn.IFERROR(T13/U13,0)</f>
        <v>0</v>
      </c>
      <c r="W13" s="196">
        <v>0</v>
      </c>
      <c r="X13" s="196">
        <v>0</v>
      </c>
      <c r="Y13" s="348">
        <f>_xlfn.IFERROR(W13/X13,0)</f>
        <v>0</v>
      </c>
      <c r="Z13" s="196">
        <v>0</v>
      </c>
      <c r="AA13" s="196">
        <v>0</v>
      </c>
      <c r="AB13" s="348">
        <f>_xlfn.IFERROR(Z13/AA13,0)</f>
        <v>0</v>
      </c>
      <c r="AC13" s="196">
        <v>0</v>
      </c>
      <c r="AD13" s="196">
        <v>0</v>
      </c>
      <c r="AE13" s="348">
        <f>_xlfn.IFERROR(AC13/AD13,0)</f>
        <v>0</v>
      </c>
      <c r="AF13" s="196">
        <v>0</v>
      </c>
      <c r="AG13" s="196">
        <v>0</v>
      </c>
      <c r="AH13" s="348">
        <f>_xlfn.IFERROR(AF13/AG13,0)</f>
        <v>0</v>
      </c>
      <c r="AI13" s="196">
        <v>0</v>
      </c>
      <c r="AJ13" s="196">
        <v>0</v>
      </c>
      <c r="AK13" s="348">
        <f>_xlfn.IFERROR(AI13/AJ13,0)</f>
        <v>0</v>
      </c>
      <c r="AL13" s="274">
        <f>AM13+AP13+AS13+AV13+AY13+BB13+BE13+BH13</f>
        <v>0</v>
      </c>
      <c r="AM13" s="196">
        <v>0</v>
      </c>
      <c r="AN13" s="196">
        <v>0</v>
      </c>
      <c r="AO13" s="348">
        <f>_xlfn.IFERROR(AM13/AN13,0)</f>
        <v>0</v>
      </c>
      <c r="AP13" s="196">
        <v>0</v>
      </c>
      <c r="AQ13" s="196">
        <v>0</v>
      </c>
      <c r="AR13" s="348">
        <f>_xlfn.IFERROR(AP13/AQ13,0)</f>
        <v>0</v>
      </c>
      <c r="AS13" s="196">
        <v>0</v>
      </c>
      <c r="AT13" s="196">
        <v>0</v>
      </c>
      <c r="AU13" s="348">
        <f>_xlfn.IFERROR(AS13/AT13,0)</f>
        <v>0</v>
      </c>
      <c r="AV13" s="196">
        <v>0</v>
      </c>
      <c r="AW13" s="196">
        <v>0</v>
      </c>
      <c r="AX13" s="348">
        <f>_xlfn.IFERROR(AV13/AW13,0)</f>
        <v>0</v>
      </c>
      <c r="AY13" s="196"/>
      <c r="AZ13" s="196">
        <v>0</v>
      </c>
      <c r="BA13" s="348">
        <f>_xlfn.IFERROR(AY13/AZ13,0)</f>
        <v>0</v>
      </c>
      <c r="BB13" s="196">
        <v>0</v>
      </c>
      <c r="BC13" s="196">
        <v>0</v>
      </c>
      <c r="BD13" s="348">
        <f>_xlfn.IFERROR(BB13/BC13,0)</f>
        <v>0</v>
      </c>
      <c r="BE13" s="196">
        <v>0</v>
      </c>
      <c r="BF13" s="196">
        <v>0</v>
      </c>
      <c r="BG13" s="348">
        <f>_xlfn.IFERROR(BE13/BF13,0)</f>
        <v>0</v>
      </c>
      <c r="BH13" s="196">
        <v>0</v>
      </c>
      <c r="BI13" s="196">
        <v>0</v>
      </c>
      <c r="BJ13" s="348">
        <f>_xlfn.IFERROR(BH13/BI13,0)</f>
        <v>0</v>
      </c>
    </row>
    <row r="14" spans="2:62" s="189" customFormat="1" ht="12.75">
      <c r="B14" s="196" t="s">
        <v>570</v>
      </c>
      <c r="C14" s="345" t="s">
        <v>77</v>
      </c>
      <c r="D14" s="274">
        <f>L14+S14+AL14</f>
        <v>0</v>
      </c>
      <c r="E14" s="339" t="s">
        <v>398</v>
      </c>
      <c r="F14" s="107"/>
      <c r="G14" s="107"/>
      <c r="H14" s="107"/>
      <c r="I14" s="107"/>
      <c r="J14" s="107"/>
      <c r="K14" s="107"/>
      <c r="L14" s="274">
        <f>M14+P14</f>
        <v>0</v>
      </c>
      <c r="M14" s="196">
        <v>0</v>
      </c>
      <c r="N14" s="196">
        <v>0</v>
      </c>
      <c r="O14" s="348">
        <f>_xlfn.IFERROR(M14/N14,0)</f>
        <v>0</v>
      </c>
      <c r="P14" s="196"/>
      <c r="Q14" s="196"/>
      <c r="R14" s="348">
        <f>_xlfn.IFERROR(P14/Q14,0)</f>
        <v>0</v>
      </c>
      <c r="S14" s="274">
        <f>T14+W14+Z14+AC14+AF14+AI14</f>
        <v>0</v>
      </c>
      <c r="T14" s="196">
        <v>0</v>
      </c>
      <c r="U14" s="196">
        <v>0</v>
      </c>
      <c r="V14" s="348">
        <f>_xlfn.IFERROR(T14/U14,0)</f>
        <v>0</v>
      </c>
      <c r="W14" s="196">
        <v>0</v>
      </c>
      <c r="X14" s="196">
        <v>0</v>
      </c>
      <c r="Y14" s="348">
        <f>_xlfn.IFERROR(W14/X14,0)</f>
        <v>0</v>
      </c>
      <c r="Z14" s="196">
        <v>0</v>
      </c>
      <c r="AA14" s="196">
        <v>0</v>
      </c>
      <c r="AB14" s="348">
        <f>_xlfn.IFERROR(Z14/AA14,0)</f>
        <v>0</v>
      </c>
      <c r="AC14" s="196">
        <v>0</v>
      </c>
      <c r="AD14" s="196">
        <v>0</v>
      </c>
      <c r="AE14" s="348">
        <f>_xlfn.IFERROR(AC14/AD14,0)</f>
        <v>0</v>
      </c>
      <c r="AF14" s="196">
        <v>0</v>
      </c>
      <c r="AG14" s="196">
        <v>0</v>
      </c>
      <c r="AH14" s="348">
        <f>_xlfn.IFERROR(AF14/AG14,0)</f>
        <v>0</v>
      </c>
      <c r="AI14" s="196">
        <v>0</v>
      </c>
      <c r="AJ14" s="196">
        <v>0</v>
      </c>
      <c r="AK14" s="348">
        <f>_xlfn.IFERROR(AI14/AJ14,0)</f>
        <v>0</v>
      </c>
      <c r="AL14" s="274">
        <f>AM14+AP14+AS14+AV14+AY14+BB14+BE14+BH14</f>
        <v>0</v>
      </c>
      <c r="AM14" s="196">
        <v>0</v>
      </c>
      <c r="AN14" s="196">
        <v>0</v>
      </c>
      <c r="AO14" s="348">
        <f>_xlfn.IFERROR(AM14/AN14,0)</f>
        <v>0</v>
      </c>
      <c r="AP14" s="196">
        <v>0</v>
      </c>
      <c r="AQ14" s="196">
        <v>0</v>
      </c>
      <c r="AR14" s="348">
        <f>_xlfn.IFERROR(AP14/AQ14,0)</f>
        <v>0</v>
      </c>
      <c r="AS14" s="196">
        <v>0</v>
      </c>
      <c r="AT14" s="196">
        <v>0</v>
      </c>
      <c r="AU14" s="348">
        <f>_xlfn.IFERROR(AS14/AT14,0)</f>
        <v>0</v>
      </c>
      <c r="AV14" s="196">
        <v>0</v>
      </c>
      <c r="AW14" s="196">
        <v>0</v>
      </c>
      <c r="AX14" s="348">
        <f>_xlfn.IFERROR(AV14/AW14,0)</f>
        <v>0</v>
      </c>
      <c r="AY14" s="196">
        <v>0</v>
      </c>
      <c r="AZ14" s="196">
        <v>0</v>
      </c>
      <c r="BA14" s="348">
        <f>_xlfn.IFERROR(AY14/AZ14,0)</f>
        <v>0</v>
      </c>
      <c r="BB14" s="196">
        <v>0</v>
      </c>
      <c r="BC14" s="196">
        <v>0</v>
      </c>
      <c r="BD14" s="348">
        <f>_xlfn.IFERROR(BB14/BC14,0)</f>
        <v>0</v>
      </c>
      <c r="BE14" s="196">
        <v>0</v>
      </c>
      <c r="BF14" s="196">
        <v>0</v>
      </c>
      <c r="BG14" s="348">
        <f>_xlfn.IFERROR(BE14/BF14,0)</f>
        <v>0</v>
      </c>
      <c r="BH14" s="196">
        <v>0</v>
      </c>
      <c r="BI14" s="196">
        <v>0</v>
      </c>
      <c r="BJ14" s="348">
        <f>_xlfn.IFERROR(BH14/BI14,0)</f>
        <v>0</v>
      </c>
    </row>
    <row r="15" spans="2:62" s="189" customFormat="1" ht="12.75">
      <c r="B15" s="196" t="s">
        <v>570</v>
      </c>
      <c r="C15" s="344" t="s">
        <v>230</v>
      </c>
      <c r="D15" s="346"/>
      <c r="E15" s="341"/>
      <c r="F15" s="341"/>
      <c r="G15" s="341"/>
      <c r="H15" s="341"/>
      <c r="I15" s="341"/>
      <c r="J15" s="341"/>
      <c r="K15" s="341"/>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row>
    <row r="16" spans="2:62" s="189" customFormat="1" ht="12.75">
      <c r="B16" s="196" t="s">
        <v>570</v>
      </c>
      <c r="C16" s="345" t="s">
        <v>228</v>
      </c>
      <c r="D16" s="274">
        <f>F16+I16</f>
        <v>0</v>
      </c>
      <c r="E16" s="339" t="s">
        <v>398</v>
      </c>
      <c r="F16" s="196"/>
      <c r="G16" s="196"/>
      <c r="H16" s="348">
        <f>_xlfn.IFERROR(F16/G16,0)</f>
        <v>0</v>
      </c>
      <c r="I16" s="196">
        <v>0</v>
      </c>
      <c r="J16" s="196">
        <v>0</v>
      </c>
      <c r="K16" s="348">
        <f>_xlfn.IFERROR(I16/J16,0)</f>
        <v>0</v>
      </c>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row>
    <row r="17" spans="2:62" s="189" customFormat="1" ht="12.75">
      <c r="B17" s="196" t="s">
        <v>570</v>
      </c>
      <c r="C17" s="347" t="s">
        <v>35</v>
      </c>
      <c r="D17" s="346"/>
      <c r="E17" s="341"/>
      <c r="F17" s="340"/>
      <c r="G17" s="340"/>
      <c r="H17" s="349"/>
      <c r="I17" s="340"/>
      <c r="J17" s="340"/>
      <c r="K17" s="349"/>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row>
    <row r="18" spans="2:62" s="189" customFormat="1" ht="12.75">
      <c r="B18" s="196" t="s">
        <v>570</v>
      </c>
      <c r="C18" s="345" t="s">
        <v>229</v>
      </c>
      <c r="D18" s="274">
        <f>F18+I18</f>
        <v>0</v>
      </c>
      <c r="E18" s="339" t="s">
        <v>398</v>
      </c>
      <c r="F18" s="196">
        <v>0</v>
      </c>
      <c r="G18" s="196">
        <v>0</v>
      </c>
      <c r="H18" s="348">
        <f>_xlfn.IFERROR(F18/G18,0)</f>
        <v>0</v>
      </c>
      <c r="I18" s="196">
        <v>0</v>
      </c>
      <c r="J18" s="196">
        <v>0</v>
      </c>
      <c r="K18" s="348">
        <f>_xlfn.IFERROR(I18/J18,0)</f>
        <v>0</v>
      </c>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row>
    <row r="19" spans="2:62" s="189" customFormat="1" ht="12.75">
      <c r="B19" s="196" t="s">
        <v>570</v>
      </c>
      <c r="C19" s="344" t="s">
        <v>87</v>
      </c>
      <c r="D19" s="274">
        <f>F19+I19</f>
        <v>1044.46927</v>
      </c>
      <c r="E19" s="339" t="s">
        <v>398</v>
      </c>
      <c r="F19" s="196">
        <v>902.28</v>
      </c>
      <c r="G19" s="149"/>
      <c r="H19" s="150"/>
      <c r="I19" s="196">
        <v>142.18927</v>
      </c>
      <c r="J19" s="149"/>
      <c r="K19" s="150"/>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row>
    <row r="20" spans="2:62" s="189" customFormat="1" ht="12.75">
      <c r="B20" s="339"/>
      <c r="C20" s="344" t="s">
        <v>23</v>
      </c>
      <c r="D20" s="277">
        <f>SUM(D12:D19)</f>
        <v>47486.103859999945</v>
      </c>
      <c r="E20" s="342"/>
      <c r="F20" s="277">
        <f>SUM(F12:F19)</f>
        <v>902.28</v>
      </c>
      <c r="G20" s="277">
        <f>SUM(G12:G19)</f>
        <v>0</v>
      </c>
      <c r="H20" s="350"/>
      <c r="I20" s="277">
        <f>SUM(I12:I19)</f>
        <v>142.18927</v>
      </c>
      <c r="J20" s="277">
        <f>SUM(J12:J19)</f>
        <v>0</v>
      </c>
      <c r="K20" s="350"/>
      <c r="L20" s="277">
        <f>SUM(L12:L19)</f>
        <v>46441.63458999994</v>
      </c>
      <c r="M20" s="277">
        <f>SUM(M12:M19)</f>
        <v>46441.63458999994</v>
      </c>
      <c r="N20" s="277">
        <f>SUM(N12:N19)</f>
        <v>52740.645</v>
      </c>
      <c r="O20" s="277"/>
      <c r="P20" s="277">
        <f>SUM(P12:P19)</f>
        <v>0</v>
      </c>
      <c r="Q20" s="277">
        <f>SUM(Q12:Q19)</f>
        <v>0</v>
      </c>
      <c r="R20" s="277"/>
      <c r="S20" s="277">
        <f>SUM(S12:S19)</f>
        <v>0</v>
      </c>
      <c r="T20" s="277">
        <f>SUM(T12:T19)</f>
        <v>0</v>
      </c>
      <c r="U20" s="277">
        <f>SUM(U12:U19)</f>
        <v>0</v>
      </c>
      <c r="V20" s="277"/>
      <c r="W20" s="277">
        <f>SUM(W12:W19)</f>
        <v>0</v>
      </c>
      <c r="X20" s="277">
        <f>SUM(X12:X19)</f>
        <v>0</v>
      </c>
      <c r="Y20" s="277"/>
      <c r="Z20" s="277">
        <f>SUM(Z12:Z19)</f>
        <v>0</v>
      </c>
      <c r="AA20" s="277">
        <f>SUM(AA12:AA19)</f>
        <v>0</v>
      </c>
      <c r="AB20" s="277"/>
      <c r="AC20" s="277">
        <f>SUM(AC12:AC19)</f>
        <v>0</v>
      </c>
      <c r="AD20" s="277">
        <f>SUM(AD12:AD19)</f>
        <v>0</v>
      </c>
      <c r="AE20" s="277"/>
      <c r="AF20" s="277">
        <f>SUM(AF12:AF19)</f>
        <v>0</v>
      </c>
      <c r="AG20" s="277">
        <f>SUM(AG12:AG19)</f>
        <v>0</v>
      </c>
      <c r="AH20" s="277"/>
      <c r="AI20" s="277">
        <f>SUM(AI12:AI19)</f>
        <v>0</v>
      </c>
      <c r="AJ20" s="277">
        <f>SUM(AJ12:AJ19)</f>
        <v>0</v>
      </c>
      <c r="AK20" s="277"/>
      <c r="AL20" s="277">
        <f>SUM(AL12:AL19)</f>
        <v>0</v>
      </c>
      <c r="AM20" s="277">
        <f>SUM(AM12:AM19)</f>
        <v>0</v>
      </c>
      <c r="AN20" s="277">
        <f>SUM(AN12:AN19)</f>
        <v>0</v>
      </c>
      <c r="AO20" s="277"/>
      <c r="AP20" s="277">
        <f>SUM(AP12:AP19)</f>
        <v>0</v>
      </c>
      <c r="AQ20" s="277">
        <f>SUM(AQ12:AQ19)</f>
        <v>0</v>
      </c>
      <c r="AR20" s="277"/>
      <c r="AS20" s="277">
        <f>SUM(AS12:AS19)</f>
        <v>0</v>
      </c>
      <c r="AT20" s="277">
        <f>SUM(AT12:AT19)</f>
        <v>0</v>
      </c>
      <c r="AU20" s="277"/>
      <c r="AV20" s="277">
        <f>SUM(AV12:AV19)</f>
        <v>0</v>
      </c>
      <c r="AW20" s="277">
        <f>SUM(AW12:AW19)</f>
        <v>0</v>
      </c>
      <c r="AX20" s="277"/>
      <c r="AY20" s="277">
        <f>SUM(AY12:AY19)</f>
        <v>0</v>
      </c>
      <c r="AZ20" s="277">
        <f>SUM(AZ12:AZ19)</f>
        <v>0</v>
      </c>
      <c r="BA20" s="277"/>
      <c r="BB20" s="277">
        <f>SUM(BB12:BB19)</f>
        <v>0</v>
      </c>
      <c r="BC20" s="277">
        <f>SUM(BC12:BC19)</f>
        <v>0</v>
      </c>
      <c r="BD20" s="277"/>
      <c r="BE20" s="277">
        <f>SUM(BE12:BE19)</f>
        <v>0</v>
      </c>
      <c r="BF20" s="277">
        <f>SUM(BF12:BF19)</f>
        <v>0</v>
      </c>
      <c r="BG20" s="277"/>
      <c r="BH20" s="277">
        <f>SUM(BH12:BH19)</f>
        <v>0</v>
      </c>
      <c r="BI20" s="277">
        <f>SUM(BI12:BI19)</f>
        <v>0</v>
      </c>
      <c r="BJ20" s="351"/>
    </row>
    <row r="21" spans="2:6" ht="12.75">
      <c r="B21" s="189"/>
      <c r="C21" s="189"/>
      <c r="D21" s="189"/>
      <c r="E21" s="189"/>
      <c r="F21" s="189"/>
    </row>
    <row r="22" spans="2:6" ht="12.75">
      <c r="B22" s="189"/>
      <c r="C22" s="189"/>
      <c r="E22" s="189"/>
      <c r="F22" s="189"/>
    </row>
    <row r="23" spans="2:6" ht="12.75">
      <c r="B23" s="189"/>
      <c r="C23" s="189"/>
      <c r="E23" s="189"/>
      <c r="F23" s="189"/>
    </row>
    <row r="24" spans="2:6" ht="12.75">
      <c r="B24" s="189"/>
      <c r="C24" s="189"/>
      <c r="E24" s="189"/>
      <c r="F24" s="189"/>
    </row>
    <row r="25" spans="2:6" ht="12.75">
      <c r="B25" s="189"/>
      <c r="C25" s="189"/>
      <c r="E25" s="189"/>
      <c r="F25" s="189"/>
    </row>
    <row r="26" spans="2:6" ht="12.75">
      <c r="B26" s="189"/>
      <c r="C26" s="189"/>
      <c r="E26" s="189"/>
      <c r="F26" s="189"/>
    </row>
    <row r="27" spans="2:6" ht="12.75">
      <c r="B27" s="189"/>
      <c r="C27" s="189"/>
      <c r="E27" s="189"/>
      <c r="F27" s="189"/>
    </row>
    <row r="28" spans="2:6" ht="12.75">
      <c r="B28" s="189"/>
      <c r="C28" s="189"/>
      <c r="E28" s="189"/>
      <c r="F28" s="189"/>
    </row>
    <row r="29" spans="2:6" ht="12.75">
      <c r="B29" s="189"/>
      <c r="C29" s="189"/>
      <c r="E29" s="189"/>
      <c r="F29" s="189"/>
    </row>
    <row r="30" spans="2:6" ht="12.75">
      <c r="B30" s="189"/>
      <c r="C30" s="189"/>
      <c r="E30" s="189"/>
      <c r="F30" s="189"/>
    </row>
    <row r="31" spans="2:6" ht="12.75">
      <c r="B31" s="189"/>
      <c r="C31" s="189"/>
      <c r="E31" s="189"/>
      <c r="F31" s="189"/>
    </row>
    <row r="32" spans="2:6" ht="15">
      <c r="B32" s="343"/>
      <c r="C32" s="189"/>
      <c r="E32" s="189"/>
      <c r="F32" s="189"/>
    </row>
    <row r="33" spans="2:6" ht="15">
      <c r="B33" s="343"/>
      <c r="C33" s="343"/>
      <c r="E33" s="343"/>
      <c r="F33" s="343"/>
    </row>
    <row r="34" spans="2:6" ht="15">
      <c r="B34" s="343"/>
      <c r="C34" s="343"/>
      <c r="E34" s="343"/>
      <c r="F34" s="343"/>
    </row>
    <row r="35" spans="2:6" ht="15">
      <c r="B35" s="343"/>
      <c r="C35" s="343"/>
      <c r="E35" s="343"/>
      <c r="F35" s="343"/>
    </row>
    <row r="36" spans="2:6" ht="15">
      <c r="B36" s="343"/>
      <c r="C36" s="343"/>
      <c r="D36" s="343"/>
      <c r="E36" s="343"/>
      <c r="F36" s="343"/>
    </row>
    <row r="37" spans="2:6" ht="15">
      <c r="B37" s="343"/>
      <c r="C37" s="343"/>
      <c r="D37" s="343"/>
      <c r="E37" s="343"/>
      <c r="F37" s="343"/>
    </row>
    <row r="38" spans="2:6" ht="15">
      <c r="B38" s="343"/>
      <c r="C38" s="343"/>
      <c r="D38" s="343"/>
      <c r="E38" s="343"/>
      <c r="F38" s="343"/>
    </row>
    <row r="39" spans="2:6" ht="15">
      <c r="B39" s="343"/>
      <c r="C39" s="343"/>
      <c r="D39" s="343"/>
      <c r="E39" s="343"/>
      <c r="F39" s="343"/>
    </row>
    <row r="40" spans="2:6" ht="15">
      <c r="B40" s="343"/>
      <c r="C40" s="343"/>
      <c r="D40" s="343"/>
      <c r="E40" s="343"/>
      <c r="F40" s="343"/>
    </row>
    <row r="41" spans="2:6" ht="15">
      <c r="B41" s="343"/>
      <c r="C41" s="343"/>
      <c r="D41" s="343"/>
      <c r="E41" s="343"/>
      <c r="F41" s="343"/>
    </row>
    <row r="42" spans="2:6" ht="15">
      <c r="B42" s="343"/>
      <c r="C42" s="343"/>
      <c r="D42" s="343"/>
      <c r="E42" s="343"/>
      <c r="F42" s="343"/>
    </row>
    <row r="43" spans="2:6" ht="15">
      <c r="B43" s="343"/>
      <c r="C43" s="343"/>
      <c r="D43" s="343"/>
      <c r="E43" s="343"/>
      <c r="F43" s="343"/>
    </row>
    <row r="44" spans="2:6" ht="15">
      <c r="B44" s="343"/>
      <c r="C44" s="343"/>
      <c r="D44" s="343"/>
      <c r="E44" s="343"/>
      <c r="F44" s="343"/>
    </row>
    <row r="45" spans="2:6" ht="15">
      <c r="B45" s="343"/>
      <c r="C45" s="343"/>
      <c r="D45" s="343"/>
      <c r="E45" s="343"/>
      <c r="F45" s="343"/>
    </row>
    <row r="46" spans="2:6" ht="15">
      <c r="B46" s="343"/>
      <c r="C46" s="343"/>
      <c r="D46" s="343"/>
      <c r="E46" s="343"/>
      <c r="F46" s="343"/>
    </row>
    <row r="47" spans="2:6" ht="15">
      <c r="B47" s="343"/>
      <c r="C47" s="343"/>
      <c r="D47" s="343"/>
      <c r="E47" s="343"/>
      <c r="F47" s="343"/>
    </row>
    <row r="48" spans="2:6" ht="15">
      <c r="B48" s="343"/>
      <c r="C48" s="343"/>
      <c r="D48" s="343"/>
      <c r="E48" s="343"/>
      <c r="F48" s="343"/>
    </row>
    <row r="49" spans="2:6" ht="15">
      <c r="B49" s="343"/>
      <c r="C49" s="343"/>
      <c r="D49" s="343"/>
      <c r="E49" s="343"/>
      <c r="F49" s="343"/>
    </row>
    <row r="50" spans="2:6" ht="15">
      <c r="B50" s="343"/>
      <c r="C50" s="343"/>
      <c r="D50" s="343"/>
      <c r="E50" s="343"/>
      <c r="F50" s="343"/>
    </row>
    <row r="51" spans="2:6" ht="15">
      <c r="B51" s="343"/>
      <c r="C51" s="343"/>
      <c r="D51" s="343"/>
      <c r="E51" s="343"/>
      <c r="F51" s="343"/>
    </row>
    <row r="52" spans="2:6" ht="15">
      <c r="B52" s="343"/>
      <c r="C52" s="343"/>
      <c r="D52" s="343"/>
      <c r="E52" s="343"/>
      <c r="F52" s="343"/>
    </row>
    <row r="53" spans="2:6" ht="15">
      <c r="B53" s="343"/>
      <c r="C53" s="343"/>
      <c r="D53" s="343"/>
      <c r="E53" s="343"/>
      <c r="F53" s="343"/>
    </row>
    <row r="54" spans="2:6" ht="15">
      <c r="B54" s="343"/>
      <c r="C54" s="343"/>
      <c r="D54" s="343"/>
      <c r="E54" s="343"/>
      <c r="F54" s="343"/>
    </row>
    <row r="55" spans="2:6" ht="15">
      <c r="B55" s="343"/>
      <c r="C55" s="343"/>
      <c r="D55" s="343"/>
      <c r="E55" s="343"/>
      <c r="F55" s="343"/>
    </row>
    <row r="56" spans="2:6" ht="15">
      <c r="B56" s="343"/>
      <c r="C56" s="343"/>
      <c r="D56" s="343"/>
      <c r="E56" s="343"/>
      <c r="F56" s="343"/>
    </row>
    <row r="57" spans="2:6" ht="15">
      <c r="B57" s="343"/>
      <c r="C57" s="343"/>
      <c r="D57" s="343"/>
      <c r="E57" s="343"/>
      <c r="F57" s="343"/>
    </row>
    <row r="58" spans="2:6" ht="15">
      <c r="B58" s="343"/>
      <c r="C58" s="343"/>
      <c r="D58" s="343"/>
      <c r="E58" s="343"/>
      <c r="F58" s="343"/>
    </row>
    <row r="59" spans="2:6" ht="15">
      <c r="B59" s="343"/>
      <c r="C59" s="343"/>
      <c r="D59" s="343"/>
      <c r="E59" s="343"/>
      <c r="F59" s="343"/>
    </row>
    <row r="60" spans="2:6" ht="15">
      <c r="B60" s="343"/>
      <c r="C60" s="343"/>
      <c r="D60" s="343"/>
      <c r="E60" s="343"/>
      <c r="F60" s="343"/>
    </row>
    <row r="61" spans="2:6" ht="15">
      <c r="B61" s="343"/>
      <c r="C61" s="343"/>
      <c r="D61" s="343"/>
      <c r="E61" s="343"/>
      <c r="F61" s="343"/>
    </row>
    <row r="62" spans="2:6" ht="15">
      <c r="B62" s="343"/>
      <c r="C62" s="343"/>
      <c r="D62" s="343"/>
      <c r="E62" s="343"/>
      <c r="F62" s="343"/>
    </row>
    <row r="63" spans="2:6" ht="15">
      <c r="B63" s="343"/>
      <c r="C63" s="343"/>
      <c r="D63" s="343"/>
      <c r="E63" s="343"/>
      <c r="F63" s="343"/>
    </row>
    <row r="64" spans="2:6" ht="15">
      <c r="B64" s="343"/>
      <c r="C64" s="343"/>
      <c r="D64" s="343"/>
      <c r="E64" s="343"/>
      <c r="F64" s="343"/>
    </row>
    <row r="65" spans="2:6" ht="15">
      <c r="B65" s="343"/>
      <c r="C65" s="343"/>
      <c r="D65" s="343"/>
      <c r="E65" s="343"/>
      <c r="F65" s="343"/>
    </row>
    <row r="66" spans="2:6" ht="15">
      <c r="B66" s="343"/>
      <c r="C66" s="343"/>
      <c r="D66" s="343"/>
      <c r="E66" s="343"/>
      <c r="F66" s="343"/>
    </row>
    <row r="67" spans="2:6" ht="15">
      <c r="B67" s="343"/>
      <c r="C67" s="343"/>
      <c r="D67" s="343"/>
      <c r="E67" s="343"/>
      <c r="F67" s="343"/>
    </row>
    <row r="68" spans="2:6" ht="15">
      <c r="B68" s="343"/>
      <c r="C68" s="343"/>
      <c r="D68" s="343"/>
      <c r="E68" s="343"/>
      <c r="F68" s="343"/>
    </row>
    <row r="69" spans="2:6" ht="15">
      <c r="B69" s="343"/>
      <c r="C69" s="343"/>
      <c r="D69" s="343"/>
      <c r="E69" s="343"/>
      <c r="F69" s="343"/>
    </row>
    <row r="70" spans="2:6" ht="15">
      <c r="B70" s="343"/>
      <c r="C70" s="343"/>
      <c r="D70" s="343"/>
      <c r="E70" s="343"/>
      <c r="F70" s="343"/>
    </row>
    <row r="71" spans="2:6" ht="15">
      <c r="B71" s="343"/>
      <c r="C71" s="343"/>
      <c r="D71" s="343"/>
      <c r="E71" s="343"/>
      <c r="F71" s="343"/>
    </row>
    <row r="72" spans="2:6" ht="15">
      <c r="B72" s="343"/>
      <c r="C72" s="343"/>
      <c r="D72" s="343"/>
      <c r="E72" s="343"/>
      <c r="F72" s="343"/>
    </row>
    <row r="73" spans="2:6" ht="15">
      <c r="B73" s="343"/>
      <c r="C73" s="343"/>
      <c r="D73" s="343"/>
      <c r="E73" s="343"/>
      <c r="F73" s="343"/>
    </row>
    <row r="74" spans="2:6" ht="15">
      <c r="B74" s="343"/>
      <c r="C74" s="343"/>
      <c r="D74" s="343"/>
      <c r="E74" s="343"/>
      <c r="F74" s="343"/>
    </row>
    <row r="75" spans="2:6" ht="15">
      <c r="B75" s="343"/>
      <c r="C75" s="343"/>
      <c r="D75" s="343"/>
      <c r="E75" s="343"/>
      <c r="F75" s="343"/>
    </row>
    <row r="76" spans="2:6" ht="15">
      <c r="B76" s="343"/>
      <c r="C76" s="343"/>
      <c r="D76" s="343"/>
      <c r="E76" s="343"/>
      <c r="F76" s="343"/>
    </row>
    <row r="77" spans="2:6" ht="15">
      <c r="B77" s="343"/>
      <c r="C77" s="343"/>
      <c r="D77" s="343"/>
      <c r="E77" s="343"/>
      <c r="F77" s="343"/>
    </row>
    <row r="78" spans="2:6" ht="15">
      <c r="B78" s="343"/>
      <c r="C78" s="343"/>
      <c r="D78" s="343"/>
      <c r="E78" s="343"/>
      <c r="F78" s="343"/>
    </row>
    <row r="79" spans="2:6" ht="15">
      <c r="B79" s="343"/>
      <c r="C79" s="343"/>
      <c r="D79" s="343"/>
      <c r="E79" s="343"/>
      <c r="F79" s="343"/>
    </row>
    <row r="80" spans="2:6" ht="15">
      <c r="B80" s="343"/>
      <c r="C80" s="343"/>
      <c r="D80" s="343"/>
      <c r="E80" s="343"/>
      <c r="F80" s="343"/>
    </row>
    <row r="81" spans="2:6" ht="15">
      <c r="B81" s="343"/>
      <c r="C81" s="343"/>
      <c r="D81" s="343"/>
      <c r="E81" s="343"/>
      <c r="F81" s="343"/>
    </row>
    <row r="82" spans="2:6" ht="15">
      <c r="B82" s="343"/>
      <c r="C82" s="343"/>
      <c r="D82" s="343"/>
      <c r="E82" s="343"/>
      <c r="F82" s="343"/>
    </row>
    <row r="83" spans="2:6" ht="15">
      <c r="B83" s="343"/>
      <c r="C83" s="343"/>
      <c r="D83" s="343"/>
      <c r="E83" s="343"/>
      <c r="F83" s="343"/>
    </row>
    <row r="84" spans="2:6" ht="15">
      <c r="B84" s="343"/>
      <c r="C84" s="343"/>
      <c r="D84" s="343"/>
      <c r="E84" s="343"/>
      <c r="F84" s="343"/>
    </row>
    <row r="85" spans="2:6" ht="15">
      <c r="B85" s="343"/>
      <c r="C85" s="343"/>
      <c r="D85" s="343"/>
      <c r="E85" s="343"/>
      <c r="F85" s="343"/>
    </row>
    <row r="86" spans="2:6" ht="15">
      <c r="B86" s="343"/>
      <c r="C86" s="343"/>
      <c r="D86" s="343"/>
      <c r="E86" s="343"/>
      <c r="F86" s="343"/>
    </row>
    <row r="87" spans="2:6" ht="15">
      <c r="B87" s="343"/>
      <c r="C87" s="343"/>
      <c r="D87" s="343"/>
      <c r="E87" s="343"/>
      <c r="F87" s="343"/>
    </row>
    <row r="88" spans="2:6" ht="15">
      <c r="B88" s="343"/>
      <c r="C88" s="343"/>
      <c r="D88" s="343"/>
      <c r="E88" s="343"/>
      <c r="F88" s="343"/>
    </row>
    <row r="89" spans="2:6" ht="15">
      <c r="B89" s="343"/>
      <c r="C89" s="343"/>
      <c r="D89" s="343"/>
      <c r="E89" s="343"/>
      <c r="F89" s="343"/>
    </row>
    <row r="90" spans="2:6" ht="15">
      <c r="B90" s="343"/>
      <c r="C90" s="343"/>
      <c r="D90" s="343"/>
      <c r="E90" s="343"/>
      <c r="F90" s="343"/>
    </row>
    <row r="91" spans="2:6" ht="15">
      <c r="B91" s="343"/>
      <c r="C91" s="343"/>
      <c r="D91" s="343"/>
      <c r="E91" s="343"/>
      <c r="F91" s="343"/>
    </row>
    <row r="92" spans="2:6" ht="15">
      <c r="B92" s="343"/>
      <c r="C92" s="343"/>
      <c r="D92" s="343"/>
      <c r="E92" s="343"/>
      <c r="F92" s="343"/>
    </row>
    <row r="93" spans="2:6" ht="15">
      <c r="B93" s="343"/>
      <c r="C93" s="343"/>
      <c r="D93" s="343"/>
      <c r="E93" s="343"/>
      <c r="F93" s="343"/>
    </row>
    <row r="94" spans="2:6" ht="15">
      <c r="B94" s="343"/>
      <c r="C94" s="343"/>
      <c r="D94" s="343"/>
      <c r="E94" s="343"/>
      <c r="F94" s="343"/>
    </row>
    <row r="95" spans="2:6" ht="15">
      <c r="B95" s="343"/>
      <c r="C95" s="343"/>
      <c r="D95" s="343"/>
      <c r="E95" s="343"/>
      <c r="F95" s="343"/>
    </row>
    <row r="96" spans="2:6" ht="15">
      <c r="B96" s="343"/>
      <c r="C96" s="343"/>
      <c r="D96" s="343"/>
      <c r="E96" s="343"/>
      <c r="F96" s="343"/>
    </row>
    <row r="97" spans="2:6" ht="15">
      <c r="B97" s="343"/>
      <c r="C97" s="343"/>
      <c r="D97" s="343"/>
      <c r="E97" s="343"/>
      <c r="F97" s="343"/>
    </row>
    <row r="98" spans="2:6" ht="15">
      <c r="B98" s="343"/>
      <c r="C98" s="343"/>
      <c r="D98" s="343"/>
      <c r="E98" s="343"/>
      <c r="F98" s="343"/>
    </row>
    <row r="99" spans="2:6" ht="15">
      <c r="B99" s="343"/>
      <c r="C99" s="343"/>
      <c r="D99" s="343"/>
      <c r="E99" s="343"/>
      <c r="F99" s="343"/>
    </row>
    <row r="100" spans="2:6" ht="15">
      <c r="B100" s="343"/>
      <c r="C100" s="343"/>
      <c r="D100" s="343"/>
      <c r="E100" s="343"/>
      <c r="F100" s="343"/>
    </row>
    <row r="101" spans="2:6" ht="15">
      <c r="B101" s="343"/>
      <c r="C101" s="343"/>
      <c r="D101" s="343"/>
      <c r="E101" s="343"/>
      <c r="F101" s="343"/>
    </row>
    <row r="102" spans="2:6" ht="15">
      <c r="B102" s="343"/>
      <c r="C102" s="343"/>
      <c r="D102" s="343"/>
      <c r="E102" s="343"/>
      <c r="F102" s="343"/>
    </row>
    <row r="103" spans="2:6" ht="15">
      <c r="B103" s="343"/>
      <c r="C103" s="343"/>
      <c r="D103" s="343"/>
      <c r="E103" s="343"/>
      <c r="F103" s="343"/>
    </row>
    <row r="104" spans="2:6" ht="15">
      <c r="B104" s="343"/>
      <c r="C104" s="343"/>
      <c r="D104" s="343"/>
      <c r="E104" s="343"/>
      <c r="F104" s="343"/>
    </row>
    <row r="105" spans="2:6" ht="15">
      <c r="B105" s="343"/>
      <c r="C105" s="343"/>
      <c r="D105" s="343"/>
      <c r="E105" s="343"/>
      <c r="F105" s="343"/>
    </row>
    <row r="106" spans="2:6" ht="15">
      <c r="B106" s="343"/>
      <c r="C106" s="343"/>
      <c r="D106" s="343"/>
      <c r="E106" s="343"/>
      <c r="F106" s="343"/>
    </row>
    <row r="107" spans="2:6" ht="15">
      <c r="B107" s="343"/>
      <c r="C107" s="343"/>
      <c r="D107" s="343"/>
      <c r="E107" s="343"/>
      <c r="F107" s="343"/>
    </row>
    <row r="108" spans="2:6" ht="15">
      <c r="B108" s="343"/>
      <c r="C108" s="343"/>
      <c r="D108" s="343"/>
      <c r="E108" s="343"/>
      <c r="F108" s="343"/>
    </row>
    <row r="109" spans="2:6" ht="15">
      <c r="B109" s="343"/>
      <c r="C109" s="343"/>
      <c r="D109" s="343"/>
      <c r="E109" s="343"/>
      <c r="F109" s="343"/>
    </row>
    <row r="110" spans="2:6" ht="15">
      <c r="B110" s="343"/>
      <c r="C110" s="343"/>
      <c r="D110" s="343"/>
      <c r="E110" s="343"/>
      <c r="F110" s="343"/>
    </row>
    <row r="111" spans="3:6" ht="15">
      <c r="C111" s="343"/>
      <c r="D111" s="343"/>
      <c r="E111" s="343"/>
      <c r="F111" s="343"/>
    </row>
  </sheetData>
  <sheetProtection formatCells="0" formatColumns="0" formatRows="0"/>
  <mergeCells count="29">
    <mergeCell ref="AY8:BD8"/>
    <mergeCell ref="AS8:AX8"/>
    <mergeCell ref="Z9:AB9"/>
    <mergeCell ref="AY9:BA9"/>
    <mergeCell ref="AL7:BJ7"/>
    <mergeCell ref="AF9:AH9"/>
    <mergeCell ref="BB9:BD9"/>
    <mergeCell ref="BE8:BJ8"/>
    <mergeCell ref="AV9:AX9"/>
    <mergeCell ref="AI9:AK9"/>
    <mergeCell ref="I9:K9"/>
    <mergeCell ref="B1:F1"/>
    <mergeCell ref="B5:F5"/>
    <mergeCell ref="S7:AK7"/>
    <mergeCell ref="L7:R7"/>
    <mergeCell ref="AC9:AE9"/>
    <mergeCell ref="AF8:AJ8"/>
    <mergeCell ref="F7:K7"/>
    <mergeCell ref="P9:R9"/>
    <mergeCell ref="F9:H9"/>
    <mergeCell ref="M9:O9"/>
    <mergeCell ref="Z8:AE8"/>
    <mergeCell ref="T8:Y8"/>
    <mergeCell ref="W9:Y9"/>
    <mergeCell ref="AS9:AU9"/>
    <mergeCell ref="AM9:AO9"/>
    <mergeCell ref="AM8:AR8"/>
    <mergeCell ref="AP9:AR9"/>
    <mergeCell ref="T9:V9"/>
  </mergeCells>
  <dataValidations count="1">
    <dataValidation type="list" allowBlank="1" showInputMessage="1" showErrorMessage="1" sqref="E16 E12:E14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operties>
  <ignoredErrors>
    <ignoredError sqref="B20" unlockedFormula="1"/>
  </ignoredError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2" sqref="A2"/>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3" t="str">
        <f>Tradingname</f>
        <v>Queensland Gas Pipeline</v>
      </c>
      <c r="C2" s="104"/>
    </row>
    <row r="3" spans="2:5" ht="18" customHeight="1">
      <c r="B3" s="105" t="s">
        <v>182</v>
      </c>
      <c r="C3" s="106">
        <f>Yearending</f>
        <v>44926</v>
      </c>
      <c r="D3" s="83"/>
      <c r="E3" s="83"/>
    </row>
    <row r="4" ht="20.25">
      <c r="B4" s="41"/>
    </row>
    <row r="5" ht="15.75">
      <c r="B5" s="54" t="s">
        <v>202</v>
      </c>
    </row>
    <row r="6" spans="2:9" ht="12.75">
      <c r="B6" s="45"/>
      <c r="C6" s="48"/>
      <c r="D6" s="48"/>
      <c r="E6" s="48"/>
      <c r="G6" s="55"/>
      <c r="H6" s="50"/>
      <c r="I6" s="50"/>
    </row>
    <row r="7" spans="2:5" ht="57" customHeight="1">
      <c r="B7" s="459" t="s">
        <v>134</v>
      </c>
      <c r="C7" s="460"/>
      <c r="D7" s="460"/>
      <c r="E7" s="461"/>
    </row>
    <row r="8" spans="2:5" ht="13.5" customHeight="1">
      <c r="B8" s="462" t="s">
        <v>571</v>
      </c>
      <c r="C8" s="462"/>
      <c r="D8" s="462"/>
      <c r="E8" s="462"/>
    </row>
    <row r="9" spans="2:5" ht="13.5" customHeight="1">
      <c r="B9" s="462" t="s">
        <v>572</v>
      </c>
      <c r="C9" s="462"/>
      <c r="D9" s="462"/>
      <c r="E9" s="462"/>
    </row>
    <row r="10" spans="2:5" ht="13.5" customHeight="1">
      <c r="B10" s="462" t="s">
        <v>573</v>
      </c>
      <c r="C10" s="462"/>
      <c r="D10" s="462"/>
      <c r="E10" s="462"/>
    </row>
    <row r="11" spans="2:5" ht="13.5" customHeight="1">
      <c r="B11" s="462" t="s">
        <v>574</v>
      </c>
      <c r="C11" s="462"/>
      <c r="D11" s="462"/>
      <c r="E11" s="462"/>
    </row>
    <row r="12" spans="2:5" ht="13.5" customHeight="1">
      <c r="B12" s="462"/>
      <c r="C12" s="462"/>
      <c r="D12" s="462"/>
      <c r="E12" s="462"/>
    </row>
    <row r="13" spans="2:5" ht="13.5" customHeight="1">
      <c r="B13" s="458"/>
      <c r="C13" s="458"/>
      <c r="D13" s="458"/>
      <c r="E13" s="458"/>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0"/>
      <c r="C2" s="91"/>
      <c r="D2" s="91"/>
      <c r="E2" s="91"/>
      <c r="F2" s="91"/>
      <c r="G2" s="91"/>
      <c r="H2" s="91"/>
      <c r="I2" s="91"/>
      <c r="J2" s="91"/>
      <c r="K2" s="92"/>
      <c r="L2" s="18"/>
      <c r="M2" s="18"/>
      <c r="N2" s="18"/>
      <c r="O2" s="18"/>
      <c r="P2" s="18"/>
      <c r="Q2" s="18"/>
      <c r="R2" s="18"/>
      <c r="S2" s="18"/>
      <c r="T2" s="19"/>
    </row>
    <row r="3" spans="2:20" ht="21" customHeight="1">
      <c r="B3" s="93"/>
      <c r="C3" s="95"/>
      <c r="D3" s="94" t="s">
        <v>17</v>
      </c>
      <c r="E3" s="95"/>
      <c r="F3" s="95"/>
      <c r="G3" s="95"/>
      <c r="H3" s="94"/>
      <c r="I3" s="95"/>
      <c r="J3" s="95"/>
      <c r="K3" s="96"/>
      <c r="L3" s="20"/>
      <c r="M3" s="20"/>
      <c r="N3" s="20"/>
      <c r="O3" s="20"/>
      <c r="P3" s="20"/>
      <c r="Q3" s="20"/>
      <c r="R3" s="20"/>
      <c r="S3" s="21"/>
      <c r="T3" s="19"/>
    </row>
    <row r="4" spans="2:20" ht="15" customHeight="1" thickBot="1">
      <c r="B4" s="93"/>
      <c r="C4" s="97"/>
      <c r="D4" s="98"/>
      <c r="E4" s="97"/>
      <c r="F4" s="97"/>
      <c r="G4" s="97"/>
      <c r="H4" s="99"/>
      <c r="I4" s="97"/>
      <c r="J4" s="97"/>
      <c r="K4" s="96"/>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0" customFormat="1" ht="15" customHeight="1">
      <c r="B6" s="34"/>
      <c r="C6" s="29"/>
      <c r="D6" s="29"/>
      <c r="E6" s="29"/>
      <c r="F6" s="29"/>
      <c r="G6" s="29"/>
      <c r="H6" s="29"/>
      <c r="I6" s="29"/>
      <c r="J6" s="29"/>
      <c r="K6" s="35"/>
      <c r="L6" s="27"/>
      <c r="M6" s="22"/>
      <c r="N6" s="22"/>
      <c r="O6" s="22"/>
      <c r="P6" s="22"/>
      <c r="Q6" s="22"/>
      <c r="R6" s="22"/>
      <c r="S6" s="20"/>
      <c r="T6" s="22"/>
    </row>
    <row r="7" spans="2:20" s="100" customFormat="1" ht="15" customHeight="1">
      <c r="B7" s="34"/>
      <c r="C7" s="29"/>
      <c r="D7" s="29"/>
      <c r="E7" s="29"/>
      <c r="F7" s="29"/>
      <c r="G7" s="29"/>
      <c r="H7" s="29"/>
      <c r="I7" s="29"/>
      <c r="J7" s="29"/>
      <c r="K7" s="35"/>
      <c r="L7" s="27"/>
      <c r="M7" s="22"/>
      <c r="N7" s="22"/>
      <c r="O7" s="22"/>
      <c r="P7" s="22"/>
      <c r="Q7" s="22"/>
      <c r="R7" s="22"/>
      <c r="S7" s="20"/>
      <c r="T7" s="22"/>
    </row>
    <row r="8" spans="2:20" s="100" customFormat="1" ht="15" customHeight="1">
      <c r="B8" s="34"/>
      <c r="C8" s="29"/>
      <c r="D8" s="29"/>
      <c r="E8" s="29"/>
      <c r="F8" s="29"/>
      <c r="G8" s="29"/>
      <c r="H8" s="29"/>
      <c r="I8" s="29"/>
      <c r="J8" s="29"/>
      <c r="K8" s="35"/>
      <c r="L8" s="27"/>
      <c r="M8" s="22"/>
      <c r="N8" s="22"/>
      <c r="O8" s="22"/>
      <c r="P8" s="22"/>
      <c r="Q8" s="22"/>
      <c r="R8" s="22"/>
      <c r="S8" s="20"/>
      <c r="T8" s="22"/>
    </row>
    <row r="9" spans="2:20" s="100" customFormat="1" ht="15" customHeight="1">
      <c r="B9" s="34"/>
      <c r="C9" s="29"/>
      <c r="D9" s="29"/>
      <c r="E9" s="29"/>
      <c r="F9" s="29"/>
      <c r="G9" s="29"/>
      <c r="H9" s="29"/>
      <c r="I9" s="29"/>
      <c r="J9" s="29"/>
      <c r="K9" s="35"/>
      <c r="L9" s="27"/>
      <c r="M9" s="22"/>
      <c r="N9" s="22"/>
      <c r="O9" s="22"/>
      <c r="P9" s="22"/>
      <c r="Q9" s="22"/>
      <c r="R9" s="22"/>
      <c r="S9" s="20"/>
      <c r="T9" s="22"/>
    </row>
    <row r="10" spans="2:20" s="100" customFormat="1" ht="15" customHeight="1">
      <c r="B10" s="34"/>
      <c r="C10" s="29"/>
      <c r="D10" s="29"/>
      <c r="E10" s="29"/>
      <c r="F10" s="29"/>
      <c r="G10" s="29"/>
      <c r="H10" s="29"/>
      <c r="I10" s="29"/>
      <c r="J10" s="29"/>
      <c r="K10" s="35"/>
      <c r="L10" s="27"/>
      <c r="M10" s="22"/>
      <c r="N10" s="22"/>
      <c r="O10" s="22"/>
      <c r="P10" s="22"/>
      <c r="Q10" s="22"/>
      <c r="R10" s="22"/>
      <c r="S10" s="20"/>
      <c r="T10" s="22"/>
    </row>
    <row r="11" spans="2:20" s="100" customFormat="1" ht="15" customHeight="1">
      <c r="B11" s="34"/>
      <c r="C11" s="29"/>
      <c r="D11" s="29"/>
      <c r="E11" s="29"/>
      <c r="F11" s="29"/>
      <c r="G11" s="29"/>
      <c r="H11" s="29"/>
      <c r="I11" s="29"/>
      <c r="J11" s="29"/>
      <c r="K11" s="35"/>
      <c r="L11" s="27"/>
      <c r="M11" s="22"/>
      <c r="N11" s="22"/>
      <c r="O11" s="22"/>
      <c r="P11" s="22"/>
      <c r="Q11" s="22"/>
      <c r="R11" s="22"/>
      <c r="S11" s="20"/>
      <c r="T11" s="22"/>
    </row>
    <row r="12" spans="2:20" s="100" customFormat="1" ht="15" customHeight="1">
      <c r="B12" s="34"/>
      <c r="C12" s="29"/>
      <c r="D12" s="29"/>
      <c r="E12" s="29"/>
      <c r="F12" s="29"/>
      <c r="G12" s="29"/>
      <c r="H12" s="29"/>
      <c r="I12" s="29"/>
      <c r="J12" s="29"/>
      <c r="K12" s="35"/>
      <c r="L12" s="27"/>
      <c r="M12" s="22"/>
      <c r="N12" s="22"/>
      <c r="O12" s="22"/>
      <c r="P12" s="22"/>
      <c r="Q12" s="22"/>
      <c r="R12" s="22"/>
      <c r="S12" s="20"/>
      <c r="T12" s="22"/>
    </row>
    <row r="13" spans="2:20" s="100" customFormat="1" ht="15" customHeight="1">
      <c r="B13" s="34"/>
      <c r="C13" s="29"/>
      <c r="D13" s="29"/>
      <c r="E13" s="29"/>
      <c r="F13" s="29"/>
      <c r="G13" s="29"/>
      <c r="H13" s="29"/>
      <c r="I13" s="29"/>
      <c r="J13" s="29"/>
      <c r="K13" s="35"/>
      <c r="L13" s="27"/>
      <c r="M13" s="22"/>
      <c r="N13" s="22"/>
      <c r="O13" s="22"/>
      <c r="P13" s="22"/>
      <c r="Q13" s="22"/>
      <c r="R13" s="22"/>
      <c r="S13" s="20"/>
      <c r="T13" s="22"/>
    </row>
    <row r="14" spans="2:20" s="100" customFormat="1" ht="15" customHeight="1">
      <c r="B14" s="34"/>
      <c r="C14" s="416"/>
      <c r="D14" s="416"/>
      <c r="E14" s="416"/>
      <c r="F14" s="29"/>
      <c r="G14" s="29"/>
      <c r="H14" s="29"/>
      <c r="I14" s="29"/>
      <c r="J14" s="29"/>
      <c r="K14" s="35"/>
      <c r="L14" s="27"/>
      <c r="M14" s="22"/>
      <c r="N14" s="22"/>
      <c r="O14" s="22"/>
      <c r="P14" s="22"/>
      <c r="Q14" s="22"/>
      <c r="R14" s="22"/>
      <c r="S14" s="20"/>
      <c r="T14" s="22"/>
    </row>
    <row r="15" spans="2:20" s="100" customFormat="1" ht="15" customHeight="1">
      <c r="B15" s="34"/>
      <c r="C15" s="29"/>
      <c r="D15" s="29"/>
      <c r="E15" s="29"/>
      <c r="F15" s="29"/>
      <c r="G15" s="29"/>
      <c r="H15" s="29"/>
      <c r="I15" s="29"/>
      <c r="J15" s="29"/>
      <c r="K15" s="35"/>
      <c r="L15" s="27"/>
      <c r="M15" s="101"/>
      <c r="N15" s="22"/>
      <c r="O15" s="22"/>
      <c r="P15" s="22"/>
      <c r="Q15" s="22"/>
      <c r="R15" s="22"/>
      <c r="S15" s="20"/>
      <c r="T15" s="22"/>
    </row>
    <row r="16" spans="2:20" s="100" customFormat="1" ht="15" customHeight="1">
      <c r="B16" s="34"/>
      <c r="C16" s="29"/>
      <c r="D16" s="29"/>
      <c r="E16" s="29"/>
      <c r="F16" s="29"/>
      <c r="G16" s="29"/>
      <c r="H16" s="29"/>
      <c r="I16" s="29"/>
      <c r="J16" s="29"/>
      <c r="K16" s="35"/>
      <c r="L16" s="27"/>
      <c r="M16" s="22"/>
      <c r="N16" s="22"/>
      <c r="O16" s="22"/>
      <c r="P16" s="22"/>
      <c r="Q16" s="22"/>
      <c r="R16" s="22"/>
      <c r="S16" s="20"/>
      <c r="T16" s="22"/>
    </row>
    <row r="17" spans="2:20" s="100" customFormat="1" ht="15" customHeight="1">
      <c r="B17" s="34"/>
      <c r="C17" s="29"/>
      <c r="D17" s="29"/>
      <c r="E17" s="29"/>
      <c r="F17" s="29"/>
      <c r="G17" s="29"/>
      <c r="H17" s="29"/>
      <c r="I17" s="29"/>
      <c r="J17" s="29"/>
      <c r="K17" s="35"/>
      <c r="L17" s="27"/>
      <c r="M17" s="22"/>
      <c r="N17" s="22"/>
      <c r="O17" s="22"/>
      <c r="P17" s="22"/>
      <c r="Q17" s="22"/>
      <c r="R17" s="22"/>
      <c r="S17" s="20"/>
      <c r="T17" s="22"/>
    </row>
    <row r="18" spans="2:20" s="100" customFormat="1" ht="15" customHeight="1">
      <c r="B18" s="34"/>
      <c r="C18" s="29"/>
      <c r="D18" s="29"/>
      <c r="E18" s="29"/>
      <c r="F18" s="29"/>
      <c r="G18" s="29"/>
      <c r="H18" s="29"/>
      <c r="I18" s="29"/>
      <c r="J18" s="29"/>
      <c r="K18" s="35"/>
      <c r="L18" s="27"/>
      <c r="M18" s="22"/>
      <c r="N18" s="22"/>
      <c r="O18" s="22"/>
      <c r="P18" s="22"/>
      <c r="Q18" s="22"/>
      <c r="R18" s="22"/>
      <c r="S18" s="20"/>
      <c r="T18" s="22"/>
    </row>
    <row r="19" spans="2:20" s="100" customFormat="1" ht="15" customHeight="1">
      <c r="B19" s="34"/>
      <c r="C19" s="29"/>
      <c r="D19" s="29"/>
      <c r="E19" s="29"/>
      <c r="F19" s="29"/>
      <c r="G19" s="29"/>
      <c r="H19" s="29"/>
      <c r="I19" s="29"/>
      <c r="J19" s="29"/>
      <c r="K19" s="35"/>
      <c r="L19" s="27"/>
      <c r="M19" s="22"/>
      <c r="N19" s="22"/>
      <c r="O19" s="22"/>
      <c r="P19" s="22"/>
      <c r="Q19" s="22"/>
      <c r="R19" s="22"/>
      <c r="S19" s="20"/>
      <c r="T19" s="22"/>
    </row>
    <row r="20" spans="2:20" s="100" customFormat="1" ht="15" customHeight="1">
      <c r="B20" s="34"/>
      <c r="C20" s="29"/>
      <c r="D20" s="29"/>
      <c r="E20" s="29"/>
      <c r="F20" s="29"/>
      <c r="G20" s="29"/>
      <c r="H20" s="29"/>
      <c r="I20" s="29"/>
      <c r="J20" s="29"/>
      <c r="K20" s="35"/>
      <c r="L20" s="27"/>
      <c r="M20" s="22"/>
      <c r="N20" s="22"/>
      <c r="O20" s="22"/>
      <c r="P20" s="22"/>
      <c r="Q20" s="22"/>
      <c r="R20" s="22"/>
      <c r="S20" s="20"/>
      <c r="T20" s="22"/>
    </row>
    <row r="21" spans="2:20" s="100" customFormat="1" ht="15.75" customHeight="1">
      <c r="B21" s="34"/>
      <c r="C21" s="29"/>
      <c r="D21" s="29"/>
      <c r="E21" s="29"/>
      <c r="F21" s="29"/>
      <c r="G21" s="29"/>
      <c r="H21" s="29"/>
      <c r="I21" s="29"/>
      <c r="J21" s="29"/>
      <c r="K21" s="35"/>
      <c r="L21" s="27"/>
      <c r="M21" s="22"/>
      <c r="N21" s="22"/>
      <c r="O21" s="22"/>
      <c r="P21" s="22"/>
      <c r="Q21" s="22"/>
      <c r="R21" s="22"/>
      <c r="S21" s="20"/>
      <c r="T21" s="22"/>
    </row>
    <row r="22" spans="2:20" s="100" customFormat="1" ht="15.75" customHeight="1">
      <c r="B22" s="34"/>
      <c r="C22" s="29"/>
      <c r="D22" s="29"/>
      <c r="E22" s="29"/>
      <c r="F22" s="29"/>
      <c r="G22" s="29"/>
      <c r="H22" s="29"/>
      <c r="I22" s="29"/>
      <c r="J22" s="29"/>
      <c r="K22" s="35"/>
      <c r="L22" s="27"/>
      <c r="M22" s="22"/>
      <c r="N22" s="22"/>
      <c r="O22" s="22"/>
      <c r="P22" s="22"/>
      <c r="Q22" s="22"/>
      <c r="R22" s="22"/>
      <c r="S22" s="20"/>
      <c r="T22" s="22"/>
    </row>
    <row r="23" spans="2:20" s="100" customFormat="1" ht="15" customHeight="1">
      <c r="B23" s="34"/>
      <c r="C23" s="29"/>
      <c r="D23" s="29"/>
      <c r="E23" s="29"/>
      <c r="F23" s="29"/>
      <c r="G23" s="29"/>
      <c r="H23" s="29"/>
      <c r="I23" s="29"/>
      <c r="J23" s="29"/>
      <c r="K23" s="35"/>
      <c r="L23" s="27"/>
      <c r="M23" s="22"/>
      <c r="N23" s="22"/>
      <c r="O23" s="22"/>
      <c r="P23" s="22"/>
      <c r="Q23" s="22"/>
      <c r="R23" s="22"/>
      <c r="S23" s="20"/>
      <c r="T23" s="22"/>
    </row>
    <row r="24" spans="2:20" s="100" customFormat="1" ht="15" customHeight="1">
      <c r="B24" s="34"/>
      <c r="C24" s="29"/>
      <c r="D24" s="29"/>
      <c r="E24" s="29"/>
      <c r="F24" s="29"/>
      <c r="G24" s="29"/>
      <c r="H24" s="29"/>
      <c r="I24" s="29"/>
      <c r="J24" s="29"/>
      <c r="K24" s="35"/>
      <c r="L24" s="27"/>
      <c r="M24" s="22"/>
      <c r="N24" s="22"/>
      <c r="O24" s="22"/>
      <c r="P24" s="22"/>
      <c r="Q24" s="22"/>
      <c r="R24" s="22"/>
      <c r="S24" s="20"/>
      <c r="T24" s="22"/>
    </row>
    <row r="25" spans="2:20" s="100" customFormat="1" ht="15" customHeight="1">
      <c r="B25" s="34"/>
      <c r="C25" s="29"/>
      <c r="D25" s="29"/>
      <c r="E25" s="29"/>
      <c r="F25" s="29"/>
      <c r="G25" s="29"/>
      <c r="H25" s="29"/>
      <c r="I25" s="29"/>
      <c r="J25" s="29"/>
      <c r="K25" s="35"/>
      <c r="L25" s="27"/>
      <c r="M25" s="22"/>
      <c r="N25" s="22"/>
      <c r="O25" s="22"/>
      <c r="P25" s="22"/>
      <c r="Q25" s="22"/>
      <c r="R25" s="22"/>
      <c r="S25" s="20"/>
      <c r="T25" s="22"/>
    </row>
    <row r="26" spans="2:20" s="100" customFormat="1" ht="15" customHeight="1">
      <c r="B26" s="34"/>
      <c r="C26" s="29"/>
      <c r="D26" s="30"/>
      <c r="E26" s="29"/>
      <c r="F26" s="29"/>
      <c r="G26" s="29"/>
      <c r="H26" s="29"/>
      <c r="I26" s="29"/>
      <c r="J26" s="29"/>
      <c r="K26" s="35"/>
      <c r="L26" s="27"/>
      <c r="M26" s="22"/>
      <c r="N26" s="22"/>
      <c r="O26" s="22"/>
      <c r="P26" s="22"/>
      <c r="Q26" s="22"/>
      <c r="R26" s="22"/>
      <c r="S26" s="20"/>
      <c r="T26" s="22"/>
    </row>
    <row r="27" spans="1:20" s="100" customFormat="1" ht="15" customHeight="1">
      <c r="A27" s="22"/>
      <c r="B27" s="34"/>
      <c r="C27" s="30"/>
      <c r="D27" s="30"/>
      <c r="E27" s="29"/>
      <c r="F27" s="29"/>
      <c r="G27" s="29"/>
      <c r="H27" s="29"/>
      <c r="I27" s="29"/>
      <c r="J27" s="29"/>
      <c r="K27" s="35"/>
      <c r="L27" s="27"/>
      <c r="M27" s="22"/>
      <c r="N27" s="22"/>
      <c r="O27" s="22"/>
      <c r="P27" s="22"/>
      <c r="Q27" s="22"/>
      <c r="R27" s="22"/>
      <c r="S27" s="20"/>
      <c r="T27" s="22"/>
    </row>
    <row r="28" spans="1:20" s="100" customFormat="1" ht="15" customHeight="1">
      <c r="A28" s="22"/>
      <c r="B28" s="34"/>
      <c r="C28" s="30"/>
      <c r="D28" s="30"/>
      <c r="E28" s="29"/>
      <c r="F28" s="29"/>
      <c r="G28" s="29"/>
      <c r="H28" s="29"/>
      <c r="I28" s="29"/>
      <c r="J28" s="29"/>
      <c r="K28" s="35"/>
      <c r="L28" s="27"/>
      <c r="M28" s="22"/>
      <c r="N28" s="22"/>
      <c r="O28" s="22"/>
      <c r="P28" s="22"/>
      <c r="Q28" s="22"/>
      <c r="R28" s="22"/>
      <c r="S28" s="20"/>
      <c r="T28" s="22"/>
    </row>
    <row r="29" spans="1:20" s="100" customFormat="1" ht="15" customHeight="1">
      <c r="A29" s="22"/>
      <c r="B29" s="34"/>
      <c r="C29" s="30"/>
      <c r="D29" s="30"/>
      <c r="E29" s="29"/>
      <c r="F29" s="29"/>
      <c r="G29" s="29"/>
      <c r="H29" s="29"/>
      <c r="I29" s="29"/>
      <c r="J29" s="29"/>
      <c r="K29" s="35"/>
      <c r="L29" s="27"/>
      <c r="M29" s="22"/>
      <c r="N29" s="22"/>
      <c r="O29" s="22"/>
      <c r="P29" s="22"/>
      <c r="Q29" s="22"/>
      <c r="R29" s="22"/>
      <c r="S29" s="20"/>
      <c r="T29" s="22"/>
    </row>
    <row r="30" spans="1:20" s="100" customFormat="1" ht="15" customHeight="1">
      <c r="A30" s="22"/>
      <c r="B30" s="34"/>
      <c r="C30" s="29"/>
      <c r="D30" s="29"/>
      <c r="E30" s="29"/>
      <c r="F30" s="29"/>
      <c r="G30" s="29"/>
      <c r="H30" s="29"/>
      <c r="I30" s="29"/>
      <c r="J30" s="29"/>
      <c r="K30" s="35"/>
      <c r="L30" s="27"/>
      <c r="M30" s="22"/>
      <c r="N30" s="22"/>
      <c r="O30" s="22"/>
      <c r="P30" s="22"/>
      <c r="Q30" s="22"/>
      <c r="R30" s="22"/>
      <c r="S30" s="20"/>
      <c r="T30" s="22"/>
    </row>
    <row r="31" spans="1:20" s="100" customFormat="1" ht="15" customHeight="1">
      <c r="A31" s="22"/>
      <c r="B31" s="34"/>
      <c r="C31" s="29"/>
      <c r="D31" s="29"/>
      <c r="E31" s="29"/>
      <c r="F31" s="29"/>
      <c r="G31" s="29"/>
      <c r="H31" s="29"/>
      <c r="I31" s="29"/>
      <c r="J31" s="32"/>
      <c r="K31" s="35"/>
      <c r="L31" s="33"/>
      <c r="M31" s="20"/>
      <c r="N31" s="20"/>
      <c r="O31" s="20"/>
      <c r="P31" s="20"/>
      <c r="Q31" s="20"/>
      <c r="R31" s="20"/>
      <c r="S31" s="20"/>
      <c r="T31" s="22"/>
    </row>
    <row r="32" spans="1:20" s="100" customFormat="1" ht="15" customHeight="1">
      <c r="A32" s="22"/>
      <c r="B32" s="34"/>
      <c r="C32" s="29"/>
      <c r="D32" s="29"/>
      <c r="E32" s="29"/>
      <c r="F32" s="29"/>
      <c r="G32" s="29"/>
      <c r="H32" s="29"/>
      <c r="I32" s="29"/>
      <c r="J32" s="32"/>
      <c r="K32" s="35"/>
      <c r="L32" s="33"/>
      <c r="M32" s="20"/>
      <c r="N32" s="20"/>
      <c r="O32" s="20"/>
      <c r="P32" s="20"/>
      <c r="Q32" s="20"/>
      <c r="R32" s="20"/>
      <c r="S32" s="20"/>
      <c r="T32" s="22"/>
    </row>
    <row r="33" spans="1:20" s="100" customFormat="1" ht="15" customHeight="1">
      <c r="A33" s="22"/>
      <c r="B33" s="34"/>
      <c r="C33" s="29"/>
      <c r="D33" s="29"/>
      <c r="E33" s="29"/>
      <c r="F33" s="29"/>
      <c r="G33" s="29"/>
      <c r="H33" s="29"/>
      <c r="I33" s="29"/>
      <c r="J33" s="32"/>
      <c r="K33" s="35"/>
      <c r="L33" s="33"/>
      <c r="M33" s="20"/>
      <c r="N33" s="20"/>
      <c r="O33" s="20"/>
      <c r="P33" s="20"/>
      <c r="Q33" s="20"/>
      <c r="R33" s="20"/>
      <c r="S33" s="20"/>
      <c r="T33" s="22"/>
    </row>
    <row r="34" spans="1:20" s="100" customFormat="1" ht="15" customHeight="1">
      <c r="A34" s="22"/>
      <c r="B34" s="34"/>
      <c r="C34" s="29"/>
      <c r="D34" s="29"/>
      <c r="E34" s="29"/>
      <c r="F34" s="29"/>
      <c r="G34" s="29"/>
      <c r="H34" s="29"/>
      <c r="I34" s="29"/>
      <c r="J34" s="32"/>
      <c r="K34" s="35"/>
      <c r="L34" s="33"/>
      <c r="M34" s="20"/>
      <c r="N34" s="20"/>
      <c r="O34" s="20"/>
      <c r="P34" s="20"/>
      <c r="Q34" s="20"/>
      <c r="R34" s="20"/>
      <c r="S34" s="20"/>
      <c r="T34" s="22"/>
    </row>
    <row r="35" spans="1:20" s="100" customFormat="1" ht="15" customHeight="1">
      <c r="A35" s="22"/>
      <c r="B35" s="34"/>
      <c r="C35" s="29"/>
      <c r="D35" s="29"/>
      <c r="E35" s="29"/>
      <c r="F35" s="32"/>
      <c r="G35" s="29"/>
      <c r="H35" s="29"/>
      <c r="I35" s="29"/>
      <c r="J35" s="32"/>
      <c r="K35" s="35"/>
      <c r="L35" s="33"/>
      <c r="M35" s="20"/>
      <c r="N35" s="20"/>
      <c r="O35" s="20"/>
      <c r="P35" s="20"/>
      <c r="Q35" s="20"/>
      <c r="R35" s="20"/>
      <c r="S35" s="20"/>
      <c r="T35" s="22"/>
    </row>
    <row r="36" spans="1:20" s="100" customFormat="1" ht="15" customHeight="1">
      <c r="A36" s="22"/>
      <c r="B36" s="34"/>
      <c r="C36" s="29"/>
      <c r="D36" s="29"/>
      <c r="E36" s="29"/>
      <c r="F36" s="32"/>
      <c r="G36" s="29"/>
      <c r="H36" s="31"/>
      <c r="I36" s="31"/>
      <c r="J36" s="32"/>
      <c r="K36" s="35"/>
      <c r="L36" s="33"/>
      <c r="M36" s="20"/>
      <c r="N36" s="20"/>
      <c r="O36" s="20"/>
      <c r="P36" s="20"/>
      <c r="Q36" s="20"/>
      <c r="R36" s="20"/>
      <c r="S36" s="20"/>
      <c r="T36" s="22"/>
    </row>
    <row r="37" spans="1:20" s="100" customFormat="1" ht="15" customHeight="1">
      <c r="A37" s="22"/>
      <c r="B37" s="34"/>
      <c r="C37" s="29"/>
      <c r="D37" s="29"/>
      <c r="E37" s="29"/>
      <c r="F37" s="32"/>
      <c r="G37" s="29"/>
      <c r="H37" s="29"/>
      <c r="I37" s="29"/>
      <c r="J37" s="32"/>
      <c r="K37" s="35"/>
      <c r="L37" s="33"/>
      <c r="M37" s="20"/>
      <c r="N37" s="20"/>
      <c r="O37" s="20"/>
      <c r="P37" s="20"/>
      <c r="Q37" s="20"/>
      <c r="R37" s="20"/>
      <c r="S37" s="20"/>
      <c r="T37" s="22"/>
    </row>
    <row r="38" spans="1:20" s="100" customFormat="1" ht="15" customHeight="1">
      <c r="A38" s="22"/>
      <c r="B38" s="34"/>
      <c r="C38" s="29"/>
      <c r="D38" s="29"/>
      <c r="E38" s="29"/>
      <c r="F38" s="32"/>
      <c r="G38" s="29"/>
      <c r="H38" s="29"/>
      <c r="I38" s="29"/>
      <c r="J38" s="32"/>
      <c r="K38" s="35"/>
      <c r="L38" s="33"/>
      <c r="M38" s="20"/>
      <c r="N38" s="20"/>
      <c r="O38" s="20"/>
      <c r="P38" s="20"/>
      <c r="Q38" s="20"/>
      <c r="R38" s="20"/>
      <c r="S38" s="20"/>
      <c r="T38" s="22"/>
    </row>
    <row r="39" spans="1:20" s="100" customFormat="1" ht="15" customHeight="1">
      <c r="A39" s="22"/>
      <c r="B39" s="34"/>
      <c r="C39" s="29"/>
      <c r="D39" s="29"/>
      <c r="E39" s="29"/>
      <c r="F39" s="32"/>
      <c r="G39" s="29"/>
      <c r="H39" s="29"/>
      <c r="I39" s="29"/>
      <c r="J39" s="32"/>
      <c r="K39" s="35"/>
      <c r="L39" s="33"/>
      <c r="M39" s="20"/>
      <c r="N39" s="20"/>
      <c r="O39" s="20"/>
      <c r="P39" s="20"/>
      <c r="Q39" s="20"/>
      <c r="R39" s="20"/>
      <c r="S39" s="20"/>
      <c r="T39" s="22"/>
    </row>
    <row r="40" spans="1:20" s="100" customFormat="1" ht="15" customHeight="1">
      <c r="A40" s="22"/>
      <c r="B40" s="34"/>
      <c r="C40" s="29"/>
      <c r="D40" s="29"/>
      <c r="E40" s="29"/>
      <c r="F40" s="32"/>
      <c r="G40" s="29"/>
      <c r="H40" s="29"/>
      <c r="I40" s="29"/>
      <c r="J40" s="32"/>
      <c r="K40" s="35"/>
      <c r="L40" s="33"/>
      <c r="M40" s="20"/>
      <c r="N40" s="20"/>
      <c r="O40" s="20"/>
      <c r="P40" s="20"/>
      <c r="Q40" s="20"/>
      <c r="R40" s="20"/>
      <c r="S40" s="20"/>
      <c r="T40" s="22"/>
    </row>
    <row r="41" spans="1:20" s="100" customFormat="1" ht="15" customHeight="1">
      <c r="A41" s="22"/>
      <c r="B41" s="34"/>
      <c r="C41" s="29"/>
      <c r="D41" s="29"/>
      <c r="E41" s="29"/>
      <c r="F41" s="32"/>
      <c r="G41" s="29"/>
      <c r="H41" s="29"/>
      <c r="I41" s="29"/>
      <c r="J41" s="32"/>
      <c r="K41" s="35"/>
      <c r="L41" s="33"/>
      <c r="M41" s="20"/>
      <c r="N41" s="20"/>
      <c r="O41" s="20"/>
      <c r="P41" s="20"/>
      <c r="Q41" s="20"/>
      <c r="R41" s="20"/>
      <c r="S41" s="20"/>
      <c r="T41" s="22"/>
    </row>
    <row r="42" spans="1:20" s="100" customFormat="1" ht="15" customHeight="1">
      <c r="A42" s="22"/>
      <c r="B42" s="34"/>
      <c r="C42" s="29"/>
      <c r="D42" s="29"/>
      <c r="E42" s="29"/>
      <c r="F42" s="32"/>
      <c r="G42" s="29"/>
      <c r="H42" s="29"/>
      <c r="I42" s="29"/>
      <c r="J42" s="32"/>
      <c r="K42" s="35"/>
      <c r="L42" s="33"/>
      <c r="M42" s="20"/>
      <c r="N42" s="20"/>
      <c r="O42" s="20"/>
      <c r="P42" s="20"/>
      <c r="Q42" s="20"/>
      <c r="R42" s="20"/>
      <c r="S42" s="20"/>
      <c r="T42" s="22"/>
    </row>
    <row r="43" spans="1:20" s="100" customFormat="1" ht="15" customHeight="1">
      <c r="A43" s="22"/>
      <c r="B43" s="34"/>
      <c r="C43" s="29"/>
      <c r="D43" s="29"/>
      <c r="E43" s="29"/>
      <c r="F43" s="32"/>
      <c r="G43" s="29"/>
      <c r="H43" s="29"/>
      <c r="I43" s="29"/>
      <c r="J43" s="32"/>
      <c r="K43" s="35"/>
      <c r="L43" s="33"/>
      <c r="M43" s="20"/>
      <c r="N43" s="20"/>
      <c r="O43" s="20"/>
      <c r="P43" s="20"/>
      <c r="Q43" s="20"/>
      <c r="R43" s="20"/>
      <c r="S43" s="20"/>
      <c r="T43" s="22"/>
    </row>
    <row r="44" spans="1:20" s="100" customFormat="1" ht="15" customHeight="1">
      <c r="A44" s="22"/>
      <c r="B44" s="34"/>
      <c r="C44" s="29"/>
      <c r="D44" s="29"/>
      <c r="E44" s="29"/>
      <c r="F44" s="32"/>
      <c r="G44" s="29"/>
      <c r="H44" s="29"/>
      <c r="I44" s="29"/>
      <c r="J44" s="32"/>
      <c r="K44" s="35"/>
      <c r="L44" s="33"/>
      <c r="M44" s="20"/>
      <c r="N44" s="20"/>
      <c r="O44" s="20"/>
      <c r="P44" s="20"/>
      <c r="Q44" s="20"/>
      <c r="R44" s="20"/>
      <c r="S44" s="20"/>
      <c r="T44" s="22"/>
    </row>
    <row r="45" spans="1:20" s="100" customFormat="1" ht="15" customHeight="1">
      <c r="A45" s="22"/>
      <c r="B45" s="34"/>
      <c r="C45" s="29"/>
      <c r="D45" s="29"/>
      <c r="E45" s="29"/>
      <c r="F45" s="32"/>
      <c r="G45" s="29"/>
      <c r="H45" s="29"/>
      <c r="I45" s="29"/>
      <c r="J45" s="32"/>
      <c r="K45" s="35"/>
      <c r="L45" s="33"/>
      <c r="M45" s="20"/>
      <c r="N45" s="20"/>
      <c r="O45" s="20"/>
      <c r="P45" s="20"/>
      <c r="Q45" s="20"/>
      <c r="R45" s="20"/>
      <c r="S45" s="20"/>
      <c r="T45" s="22"/>
    </row>
    <row r="46" spans="1:20" s="100" customFormat="1" ht="15" customHeight="1">
      <c r="A46" s="22"/>
      <c r="B46" s="34"/>
      <c r="C46" s="29"/>
      <c r="D46" s="29"/>
      <c r="E46" s="29"/>
      <c r="F46" s="32"/>
      <c r="G46" s="29"/>
      <c r="H46" s="29"/>
      <c r="I46" s="29"/>
      <c r="J46" s="32"/>
      <c r="K46" s="35"/>
      <c r="L46" s="33"/>
      <c r="M46" s="20"/>
      <c r="N46" s="20"/>
      <c r="O46" s="20"/>
      <c r="P46" s="20"/>
      <c r="Q46" s="20"/>
      <c r="R46" s="20"/>
      <c r="S46" s="20"/>
      <c r="T46" s="22"/>
    </row>
    <row r="47" spans="1:20" s="100" customFormat="1" ht="15" customHeight="1">
      <c r="A47" s="22"/>
      <c r="B47" s="34"/>
      <c r="C47" s="29"/>
      <c r="D47" s="29"/>
      <c r="E47" s="29"/>
      <c r="F47" s="32"/>
      <c r="G47" s="29"/>
      <c r="H47" s="29"/>
      <c r="I47" s="29"/>
      <c r="J47" s="32"/>
      <c r="K47" s="35"/>
      <c r="L47" s="33"/>
      <c r="M47" s="20"/>
      <c r="N47" s="20"/>
      <c r="O47" s="20"/>
      <c r="P47" s="20"/>
      <c r="Q47" s="20"/>
      <c r="R47" s="20"/>
      <c r="S47" s="20"/>
      <c r="T47" s="22"/>
    </row>
    <row r="48" spans="1:20" s="100"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3" t="str">
        <f>Tradingname</f>
        <v>Queensland Gas Pipeline</v>
      </c>
      <c r="C2" s="104"/>
    </row>
    <row r="3" spans="2:4" ht="15.75" customHeight="1">
      <c r="B3" s="105" t="s">
        <v>182</v>
      </c>
      <c r="C3" s="106">
        <f>Yearending</f>
        <v>44926</v>
      </c>
      <c r="D3" s="83"/>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PageLayoutView="0" workbookViewId="0" topLeftCell="A1">
      <selection activeCell="A1" sqref="A1"/>
    </sheetView>
  </sheetViews>
  <sheetFormatPr defaultColWidth="9.140625" defaultRowHeight="12.75"/>
  <cols>
    <col min="1" max="1" width="10.7109375" style="0" customWidth="1"/>
    <col min="2" max="2" width="20.00390625" style="110" customWidth="1"/>
    <col min="3" max="3" width="27.421875" style="0" customWidth="1"/>
    <col min="4" max="4" width="16.8515625" style="110" bestFit="1" customWidth="1"/>
    <col min="5" max="5" width="19.8515625" style="0" customWidth="1"/>
    <col min="6" max="6" width="21.421875" style="0" customWidth="1"/>
    <col min="7" max="7" width="59.00390625" style="0" customWidth="1"/>
    <col min="8" max="8" width="2.8515625" style="0" customWidth="1"/>
  </cols>
  <sheetData>
    <row r="1" spans="1:7" ht="12.75">
      <c r="A1" s="111" t="s">
        <v>240</v>
      </c>
      <c r="B1" s="112" t="s">
        <v>241</v>
      </c>
      <c r="C1" s="111" t="s">
        <v>242</v>
      </c>
      <c r="D1" s="112" t="s">
        <v>243</v>
      </c>
      <c r="E1" s="111" t="s">
        <v>270</v>
      </c>
      <c r="F1" s="111" t="s">
        <v>246</v>
      </c>
      <c r="G1" s="111" t="s">
        <v>247</v>
      </c>
    </row>
    <row r="2" spans="1:7" s="115" customFormat="1" ht="25.5">
      <c r="A2" s="113">
        <v>43314</v>
      </c>
      <c r="B2" s="114">
        <v>1</v>
      </c>
      <c r="C2" s="115" t="s">
        <v>244</v>
      </c>
      <c r="D2" s="114"/>
      <c r="F2" s="116" t="s">
        <v>267</v>
      </c>
      <c r="G2" s="116" t="s">
        <v>245</v>
      </c>
    </row>
    <row r="3" spans="1:9" s="115" customFormat="1" ht="25.5">
      <c r="A3" s="113">
        <v>43318</v>
      </c>
      <c r="B3" s="114">
        <v>2</v>
      </c>
      <c r="C3" s="115" t="s">
        <v>253</v>
      </c>
      <c r="D3" s="114">
        <v>2.1</v>
      </c>
      <c r="E3" s="115" t="s">
        <v>254</v>
      </c>
      <c r="F3" s="115" t="s">
        <v>255</v>
      </c>
      <c r="G3" s="116" t="s">
        <v>256</v>
      </c>
      <c r="I3" s="118"/>
    </row>
    <row r="4" spans="1:9" s="115" customFormat="1" ht="25.5">
      <c r="A4" s="113">
        <v>43314</v>
      </c>
      <c r="B4" s="114">
        <v>3</v>
      </c>
      <c r="C4" s="115" t="s">
        <v>248</v>
      </c>
      <c r="D4" s="114">
        <v>3.1</v>
      </c>
      <c r="E4" s="115" t="s">
        <v>271</v>
      </c>
      <c r="F4" s="115" t="s">
        <v>268</v>
      </c>
      <c r="G4" s="116" t="s">
        <v>265</v>
      </c>
      <c r="I4" s="118"/>
    </row>
    <row r="5" spans="1:9" s="115" customFormat="1" ht="26.25" customHeight="1">
      <c r="A5" s="113">
        <v>43314</v>
      </c>
      <c r="B5" s="114">
        <v>4</v>
      </c>
      <c r="C5" s="115" t="s">
        <v>249</v>
      </c>
      <c r="D5" s="114" t="s">
        <v>250</v>
      </c>
      <c r="E5" s="115" t="s">
        <v>272</v>
      </c>
      <c r="F5" s="115" t="s">
        <v>251</v>
      </c>
      <c r="G5" s="116" t="s">
        <v>252</v>
      </c>
      <c r="I5" s="118"/>
    </row>
    <row r="6" spans="1:9" s="115" customFormat="1" ht="38.25">
      <c r="A6" s="113">
        <v>43318</v>
      </c>
      <c r="B6" s="114">
        <v>5</v>
      </c>
      <c r="C6" s="115" t="s">
        <v>249</v>
      </c>
      <c r="D6" s="114" t="s">
        <v>250</v>
      </c>
      <c r="E6" s="115" t="s">
        <v>257</v>
      </c>
      <c r="F6" s="115" t="s">
        <v>258</v>
      </c>
      <c r="G6" s="116" t="s">
        <v>259</v>
      </c>
      <c r="I6" s="118"/>
    </row>
    <row r="7" spans="1:9" s="115" customFormat="1" ht="89.25">
      <c r="A7" s="113">
        <v>43318</v>
      </c>
      <c r="B7" s="114">
        <v>6</v>
      </c>
      <c r="C7" s="115" t="s">
        <v>249</v>
      </c>
      <c r="D7" s="117" t="s">
        <v>250</v>
      </c>
      <c r="E7" s="118" t="s">
        <v>262</v>
      </c>
      <c r="F7" s="118" t="s">
        <v>263</v>
      </c>
      <c r="G7" s="119" t="s">
        <v>273</v>
      </c>
      <c r="I7" s="118"/>
    </row>
    <row r="8" spans="1:9" ht="12.75">
      <c r="A8" s="113">
        <v>43318</v>
      </c>
      <c r="B8" s="114">
        <v>7</v>
      </c>
      <c r="C8" s="115" t="s">
        <v>249</v>
      </c>
      <c r="D8" s="117" t="s">
        <v>250</v>
      </c>
      <c r="E8" s="115" t="s">
        <v>264</v>
      </c>
      <c r="F8" s="115" t="s">
        <v>269</v>
      </c>
      <c r="G8" s="115" t="s">
        <v>266</v>
      </c>
      <c r="I8" s="118"/>
    </row>
    <row r="9" spans="1:9" ht="12.75">
      <c r="A9" s="113">
        <v>43991</v>
      </c>
      <c r="B9" s="114">
        <v>8</v>
      </c>
      <c r="C9" s="115" t="s">
        <v>248</v>
      </c>
      <c r="D9" s="114">
        <v>3.1</v>
      </c>
      <c r="E9" s="115" t="s">
        <v>277</v>
      </c>
      <c r="F9" s="115" t="s">
        <v>276</v>
      </c>
      <c r="G9" s="115" t="s">
        <v>278</v>
      </c>
      <c r="I9" s="118"/>
    </row>
    <row r="10" spans="1:9" ht="12.75">
      <c r="A10" s="113">
        <v>43991</v>
      </c>
      <c r="B10" s="114">
        <v>9</v>
      </c>
      <c r="C10" s="115" t="s">
        <v>248</v>
      </c>
      <c r="D10" s="114">
        <v>3.1</v>
      </c>
      <c r="E10" s="115" t="s">
        <v>279</v>
      </c>
      <c r="F10" s="115" t="s">
        <v>269</v>
      </c>
      <c r="G10" s="118" t="s">
        <v>307</v>
      </c>
      <c r="I10" s="118"/>
    </row>
    <row r="11" spans="1:9" ht="38.25">
      <c r="A11" s="113">
        <v>43991</v>
      </c>
      <c r="B11" s="114">
        <v>10</v>
      </c>
      <c r="C11" s="115" t="s">
        <v>248</v>
      </c>
      <c r="D11" s="114">
        <v>3.1</v>
      </c>
      <c r="E11" s="116" t="s">
        <v>282</v>
      </c>
      <c r="F11" s="115" t="s">
        <v>284</v>
      </c>
      <c r="G11" s="116" t="s">
        <v>283</v>
      </c>
      <c r="I11" s="118"/>
    </row>
    <row r="12" spans="1:9" ht="12.75">
      <c r="A12" s="113">
        <v>43991</v>
      </c>
      <c r="B12" s="114">
        <v>11</v>
      </c>
      <c r="C12" s="115" t="s">
        <v>280</v>
      </c>
      <c r="D12" s="117" t="s">
        <v>295</v>
      </c>
      <c r="E12" s="118" t="s">
        <v>296</v>
      </c>
      <c r="F12" s="118" t="s">
        <v>276</v>
      </c>
      <c r="G12" s="118" t="s">
        <v>297</v>
      </c>
      <c r="I12" s="118"/>
    </row>
    <row r="13" spans="1:9" ht="38.25">
      <c r="A13" s="113">
        <v>44028</v>
      </c>
      <c r="B13" s="114">
        <v>12</v>
      </c>
      <c r="C13" s="118" t="s">
        <v>286</v>
      </c>
      <c r="D13" s="114" t="s">
        <v>161</v>
      </c>
      <c r="E13" s="118" t="s">
        <v>294</v>
      </c>
      <c r="F13" s="119" t="s">
        <v>288</v>
      </c>
      <c r="G13" s="119" t="s">
        <v>287</v>
      </c>
      <c r="I13" s="118"/>
    </row>
    <row r="14" spans="1:9" ht="51">
      <c r="A14" s="113">
        <v>43999</v>
      </c>
      <c r="B14" s="114">
        <v>13</v>
      </c>
      <c r="C14" s="118" t="s">
        <v>289</v>
      </c>
      <c r="D14" s="117" t="s">
        <v>290</v>
      </c>
      <c r="E14" s="118" t="s">
        <v>291</v>
      </c>
      <c r="F14" s="119" t="s">
        <v>292</v>
      </c>
      <c r="G14" s="119" t="s">
        <v>293</v>
      </c>
      <c r="I14" s="118"/>
    </row>
    <row r="15" spans="1:9" ht="12.75">
      <c r="A15" s="113">
        <v>43991</v>
      </c>
      <c r="B15" s="114">
        <v>14</v>
      </c>
      <c r="C15" s="115" t="s">
        <v>249</v>
      </c>
      <c r="D15" s="114"/>
      <c r="E15" s="115"/>
      <c r="F15" s="115"/>
      <c r="G15" s="115" t="s">
        <v>281</v>
      </c>
      <c r="I15" s="118"/>
    </row>
    <row r="16" spans="1:9" ht="12.75">
      <c r="A16" s="113">
        <v>44038</v>
      </c>
      <c r="B16" s="114">
        <v>15</v>
      </c>
      <c r="C16" s="115" t="s">
        <v>326</v>
      </c>
      <c r="D16" s="117" t="s">
        <v>302</v>
      </c>
      <c r="E16" s="118" t="s">
        <v>300</v>
      </c>
      <c r="F16" s="118" t="s">
        <v>301</v>
      </c>
      <c r="G16" s="119" t="s">
        <v>303</v>
      </c>
      <c r="I16" s="118"/>
    </row>
    <row r="17" spans="1:9" ht="12.75">
      <c r="A17" s="122">
        <v>44038</v>
      </c>
      <c r="B17" s="114">
        <v>16</v>
      </c>
      <c r="C17" s="115" t="s">
        <v>248</v>
      </c>
      <c r="D17" s="114">
        <v>3.1</v>
      </c>
      <c r="E17" s="118" t="s">
        <v>304</v>
      </c>
      <c r="F17" s="115" t="s">
        <v>276</v>
      </c>
      <c r="G17" s="118" t="s">
        <v>305</v>
      </c>
      <c r="I17" s="118"/>
    </row>
    <row r="18" spans="1:9" ht="12.75">
      <c r="A18" s="122">
        <v>44038</v>
      </c>
      <c r="B18" s="114">
        <v>17</v>
      </c>
      <c r="C18" s="115" t="s">
        <v>248</v>
      </c>
      <c r="D18" s="114">
        <v>3.1</v>
      </c>
      <c r="E18" s="118" t="s">
        <v>306</v>
      </c>
      <c r="F18" s="115" t="s">
        <v>269</v>
      </c>
      <c r="G18" s="118" t="s">
        <v>308</v>
      </c>
      <c r="I18" s="118"/>
    </row>
    <row r="19" spans="1:7" ht="12.75">
      <c r="A19" s="113">
        <v>44038</v>
      </c>
      <c r="B19" s="114">
        <v>18</v>
      </c>
      <c r="C19" s="115" t="s">
        <v>326</v>
      </c>
      <c r="D19" s="117" t="s">
        <v>250</v>
      </c>
      <c r="E19" s="118" t="s">
        <v>312</v>
      </c>
      <c r="F19" s="118" t="s">
        <v>313</v>
      </c>
      <c r="G19" s="119" t="s">
        <v>314</v>
      </c>
    </row>
    <row r="20" spans="1:7" ht="12.75">
      <c r="A20" s="113">
        <v>44038</v>
      </c>
      <c r="B20" s="114">
        <v>19</v>
      </c>
      <c r="C20" s="122" t="s">
        <v>326</v>
      </c>
      <c r="D20" s="117" t="s">
        <v>302</v>
      </c>
      <c r="E20" s="118" t="s">
        <v>311</v>
      </c>
      <c r="F20" s="118" t="s">
        <v>313</v>
      </c>
      <c r="G20" s="119" t="s">
        <v>315</v>
      </c>
    </row>
    <row r="21" spans="1:9" ht="12.75">
      <c r="A21" s="113">
        <v>44038</v>
      </c>
      <c r="B21" s="114">
        <v>20</v>
      </c>
      <c r="C21" s="118" t="s">
        <v>317</v>
      </c>
      <c r="D21" s="114">
        <v>4.1</v>
      </c>
      <c r="E21" s="118" t="s">
        <v>318</v>
      </c>
      <c r="F21" s="118" t="s">
        <v>276</v>
      </c>
      <c r="G21" s="118" t="s">
        <v>319</v>
      </c>
      <c r="I21" s="118"/>
    </row>
    <row r="22" spans="1:7" ht="12.75">
      <c r="A22" s="113">
        <v>44038</v>
      </c>
      <c r="B22" s="114">
        <v>21</v>
      </c>
      <c r="C22" s="118" t="s">
        <v>317</v>
      </c>
      <c r="D22" s="114">
        <v>4.1</v>
      </c>
      <c r="E22" s="118" t="s">
        <v>321</v>
      </c>
      <c r="F22" s="118" t="s">
        <v>322</v>
      </c>
      <c r="G22" s="118" t="s">
        <v>323</v>
      </c>
    </row>
    <row r="23" spans="1:7" ht="25.5">
      <c r="A23" s="113">
        <v>44038</v>
      </c>
      <c r="B23" s="114">
        <v>22</v>
      </c>
      <c r="C23" s="118" t="s">
        <v>317</v>
      </c>
      <c r="D23" s="114">
        <v>4.1</v>
      </c>
      <c r="E23" s="119" t="s">
        <v>325</v>
      </c>
      <c r="F23" s="118" t="s">
        <v>269</v>
      </c>
      <c r="G23" s="119" t="s">
        <v>320</v>
      </c>
    </row>
    <row r="24" spans="1:7" ht="25.5">
      <c r="A24" s="113">
        <v>44038</v>
      </c>
      <c r="B24" s="114">
        <v>23</v>
      </c>
      <c r="C24" s="122" t="s">
        <v>326</v>
      </c>
      <c r="D24" s="117" t="s">
        <v>327</v>
      </c>
      <c r="E24" s="119" t="s">
        <v>329</v>
      </c>
      <c r="F24" s="115" t="s">
        <v>258</v>
      </c>
      <c r="G24" s="119" t="s">
        <v>328</v>
      </c>
    </row>
    <row r="25" spans="1:7" ht="12.75">
      <c r="A25" s="113">
        <v>44326</v>
      </c>
      <c r="B25" s="114">
        <v>24</v>
      </c>
      <c r="C25" s="122" t="s">
        <v>286</v>
      </c>
      <c r="D25" s="117"/>
      <c r="E25" s="119" t="s">
        <v>533</v>
      </c>
      <c r="F25" s="119" t="s">
        <v>436</v>
      </c>
      <c r="G25" s="116" t="s">
        <v>543</v>
      </c>
    </row>
    <row r="26" spans="1:7" ht="12.75">
      <c r="A26" s="113">
        <v>44326</v>
      </c>
      <c r="B26" s="114">
        <v>25</v>
      </c>
      <c r="C26" s="154" t="s">
        <v>437</v>
      </c>
      <c r="D26" s="114"/>
      <c r="E26" s="155" t="s">
        <v>438</v>
      </c>
      <c r="F26" s="115" t="s">
        <v>439</v>
      </c>
      <c r="G26" s="155" t="s">
        <v>550</v>
      </c>
    </row>
    <row r="27" spans="1:7" ht="12.75">
      <c r="A27" s="113">
        <v>44326</v>
      </c>
      <c r="B27" s="114">
        <v>26</v>
      </c>
      <c r="C27" s="154" t="s">
        <v>437</v>
      </c>
      <c r="D27" s="114"/>
      <c r="E27" s="155" t="s">
        <v>440</v>
      </c>
      <c r="F27" s="115" t="s">
        <v>439</v>
      </c>
      <c r="G27" s="155" t="s">
        <v>441</v>
      </c>
    </row>
    <row r="28" spans="1:7" ht="25.5">
      <c r="A28" s="113">
        <v>44326</v>
      </c>
      <c r="B28" s="114">
        <v>27</v>
      </c>
      <c r="C28" s="154" t="s">
        <v>437</v>
      </c>
      <c r="D28" s="114"/>
      <c r="E28" s="155" t="s">
        <v>442</v>
      </c>
      <c r="F28" s="115" t="s">
        <v>439</v>
      </c>
      <c r="G28" s="155" t="s">
        <v>443</v>
      </c>
    </row>
    <row r="29" spans="1:7" ht="12.75">
      <c r="A29" s="113">
        <v>44326</v>
      </c>
      <c r="B29" s="114">
        <v>28</v>
      </c>
      <c r="C29" s="154" t="s">
        <v>444</v>
      </c>
      <c r="D29" s="114"/>
      <c r="E29" s="155" t="s">
        <v>291</v>
      </c>
      <c r="F29" s="115" t="s">
        <v>445</v>
      </c>
      <c r="G29" s="155" t="s">
        <v>446</v>
      </c>
    </row>
    <row r="30" spans="1:7" ht="38.25">
      <c r="A30" s="113">
        <v>44326</v>
      </c>
      <c r="B30" s="114">
        <v>29</v>
      </c>
      <c r="C30" s="154" t="s">
        <v>396</v>
      </c>
      <c r="D30" s="117"/>
      <c r="E30" s="119"/>
      <c r="F30" s="115" t="s">
        <v>447</v>
      </c>
      <c r="G30" s="155" t="s">
        <v>448</v>
      </c>
    </row>
    <row r="31" spans="1:7" ht="25.5">
      <c r="A31" s="113">
        <v>44326</v>
      </c>
      <c r="B31" s="114">
        <v>30</v>
      </c>
      <c r="C31" s="118" t="s">
        <v>414</v>
      </c>
      <c r="D31" s="114">
        <v>1.2</v>
      </c>
      <c r="E31" s="118" t="s">
        <v>415</v>
      </c>
      <c r="F31" s="118" t="s">
        <v>258</v>
      </c>
      <c r="G31" s="151" t="s">
        <v>416</v>
      </c>
    </row>
    <row r="32" spans="1:7" ht="102">
      <c r="A32" s="113">
        <v>44326</v>
      </c>
      <c r="B32" s="114">
        <v>31</v>
      </c>
      <c r="C32" s="118" t="s">
        <v>417</v>
      </c>
      <c r="D32" s="114">
        <v>2.1</v>
      </c>
      <c r="E32" s="155" t="s">
        <v>449</v>
      </c>
      <c r="F32" s="118" t="s">
        <v>431</v>
      </c>
      <c r="G32" s="119" t="s">
        <v>432</v>
      </c>
    </row>
    <row r="33" spans="1:7" ht="25.5">
      <c r="A33" s="113">
        <v>44326</v>
      </c>
      <c r="B33" s="114">
        <v>32</v>
      </c>
      <c r="C33" s="118" t="s">
        <v>417</v>
      </c>
      <c r="D33" s="114">
        <v>2.1</v>
      </c>
      <c r="E33" s="155" t="s">
        <v>556</v>
      </c>
      <c r="F33" s="118" t="s">
        <v>269</v>
      </c>
      <c r="G33" s="119" t="s">
        <v>557</v>
      </c>
    </row>
    <row r="34" spans="1:7" ht="25.5">
      <c r="A34" s="113">
        <v>44326</v>
      </c>
      <c r="B34" s="114">
        <v>33</v>
      </c>
      <c r="C34" s="118" t="s">
        <v>417</v>
      </c>
      <c r="D34" s="114">
        <v>2.1</v>
      </c>
      <c r="E34" s="156" t="s">
        <v>450</v>
      </c>
      <c r="F34" s="156" t="s">
        <v>269</v>
      </c>
      <c r="G34" s="155" t="s">
        <v>451</v>
      </c>
    </row>
    <row r="35" spans="1:7" ht="12.75">
      <c r="A35" s="113">
        <v>44326</v>
      </c>
      <c r="B35" s="114">
        <v>34</v>
      </c>
      <c r="C35" s="157" t="s">
        <v>417</v>
      </c>
      <c r="D35" s="158">
        <v>2.1</v>
      </c>
      <c r="E35" s="159" t="s">
        <v>452</v>
      </c>
      <c r="F35" s="159" t="s">
        <v>453</v>
      </c>
      <c r="G35" s="160" t="s">
        <v>454</v>
      </c>
    </row>
    <row r="36" spans="1:7" ht="12.75">
      <c r="A36" s="113">
        <v>44326</v>
      </c>
      <c r="B36" s="114">
        <v>35</v>
      </c>
      <c r="C36" s="157" t="s">
        <v>417</v>
      </c>
      <c r="D36" s="158">
        <v>2.1</v>
      </c>
      <c r="E36" s="159" t="s">
        <v>455</v>
      </c>
      <c r="F36" s="159" t="s">
        <v>258</v>
      </c>
      <c r="G36" s="160" t="s">
        <v>456</v>
      </c>
    </row>
    <row r="37" spans="1:7" ht="25.5">
      <c r="A37" s="113">
        <v>44326</v>
      </c>
      <c r="B37" s="114">
        <v>36</v>
      </c>
      <c r="C37" s="118" t="s">
        <v>417</v>
      </c>
      <c r="D37" s="114">
        <v>2.1</v>
      </c>
      <c r="E37" s="156" t="s">
        <v>457</v>
      </c>
      <c r="F37" s="156" t="s">
        <v>269</v>
      </c>
      <c r="G37" s="155" t="s">
        <v>458</v>
      </c>
    </row>
    <row r="38" spans="1:7" ht="25.5">
      <c r="A38" s="113">
        <v>44326</v>
      </c>
      <c r="B38" s="114">
        <v>37</v>
      </c>
      <c r="C38" s="118" t="s">
        <v>418</v>
      </c>
      <c r="D38" s="114" t="s">
        <v>419</v>
      </c>
      <c r="E38" s="156" t="s">
        <v>459</v>
      </c>
      <c r="F38" s="118" t="s">
        <v>258</v>
      </c>
      <c r="G38" s="119" t="s">
        <v>433</v>
      </c>
    </row>
    <row r="39" spans="1:7" ht="25.5">
      <c r="A39" s="113">
        <v>44326</v>
      </c>
      <c r="B39" s="114">
        <v>38</v>
      </c>
      <c r="C39" s="118" t="s">
        <v>418</v>
      </c>
      <c r="D39" s="114" t="s">
        <v>419</v>
      </c>
      <c r="E39" s="118"/>
      <c r="F39" s="119" t="s">
        <v>434</v>
      </c>
      <c r="G39" s="155" t="s">
        <v>558</v>
      </c>
    </row>
    <row r="40" spans="1:7" ht="38.25">
      <c r="A40" s="113">
        <v>44326</v>
      </c>
      <c r="B40" s="114">
        <v>39</v>
      </c>
      <c r="C40" s="115" t="s">
        <v>418</v>
      </c>
      <c r="D40" s="114" t="s">
        <v>419</v>
      </c>
      <c r="E40" s="115" t="s">
        <v>420</v>
      </c>
      <c r="F40" s="119" t="s">
        <v>435</v>
      </c>
      <c r="G40" s="155" t="s">
        <v>460</v>
      </c>
    </row>
    <row r="41" spans="1:7" ht="38.25">
      <c r="A41" s="113">
        <v>44326</v>
      </c>
      <c r="B41" s="114">
        <v>40</v>
      </c>
      <c r="C41" s="115" t="s">
        <v>418</v>
      </c>
      <c r="D41" s="114" t="s">
        <v>419</v>
      </c>
      <c r="E41" s="115" t="s">
        <v>421</v>
      </c>
      <c r="F41" s="119" t="s">
        <v>436</v>
      </c>
      <c r="G41" s="116" t="s">
        <v>461</v>
      </c>
    </row>
    <row r="42" spans="1:7" ht="12.75">
      <c r="A42" s="113">
        <v>44326</v>
      </c>
      <c r="B42" s="114">
        <v>41</v>
      </c>
      <c r="C42" s="115" t="s">
        <v>418</v>
      </c>
      <c r="D42" s="114" t="s">
        <v>419</v>
      </c>
      <c r="E42" s="115" t="s">
        <v>462</v>
      </c>
      <c r="F42" s="155" t="s">
        <v>269</v>
      </c>
      <c r="G42" s="116" t="s">
        <v>463</v>
      </c>
    </row>
    <row r="43" spans="1:7" ht="25.5">
      <c r="A43" s="113">
        <v>44326</v>
      </c>
      <c r="B43" s="114">
        <v>42</v>
      </c>
      <c r="C43" s="115" t="s">
        <v>535</v>
      </c>
      <c r="D43" s="117" t="s">
        <v>539</v>
      </c>
      <c r="E43" s="115" t="s">
        <v>536</v>
      </c>
      <c r="F43" s="119" t="s">
        <v>537</v>
      </c>
      <c r="G43" s="119" t="s">
        <v>538</v>
      </c>
    </row>
    <row r="44" spans="1:7" ht="51">
      <c r="A44" s="113">
        <v>44326</v>
      </c>
      <c r="B44" s="114">
        <v>43</v>
      </c>
      <c r="C44" s="115" t="s">
        <v>464</v>
      </c>
      <c r="D44" s="114" t="s">
        <v>465</v>
      </c>
      <c r="E44" s="115" t="s">
        <v>466</v>
      </c>
      <c r="F44" s="155" t="s">
        <v>263</v>
      </c>
      <c r="G44" s="116" t="s">
        <v>467</v>
      </c>
    </row>
    <row r="45" spans="1:7" ht="12.75">
      <c r="A45" s="113">
        <v>44326</v>
      </c>
      <c r="B45" s="114">
        <v>44</v>
      </c>
      <c r="C45" s="115" t="s">
        <v>468</v>
      </c>
      <c r="D45" s="114" t="s">
        <v>469</v>
      </c>
      <c r="E45" s="115" t="s">
        <v>466</v>
      </c>
      <c r="F45" s="155" t="s">
        <v>263</v>
      </c>
      <c r="G45" s="116" t="s">
        <v>470</v>
      </c>
    </row>
    <row r="46" spans="1:7" ht="12.75">
      <c r="A46" s="113">
        <v>44326</v>
      </c>
      <c r="B46" s="114">
        <v>45</v>
      </c>
      <c r="C46" s="115" t="s">
        <v>471</v>
      </c>
      <c r="D46" s="114" t="s">
        <v>469</v>
      </c>
      <c r="E46" s="115" t="s">
        <v>472</v>
      </c>
      <c r="F46" s="155" t="s">
        <v>269</v>
      </c>
      <c r="G46" s="116" t="s">
        <v>473</v>
      </c>
    </row>
    <row r="47" spans="1:7" ht="12.75">
      <c r="A47" s="113">
        <v>44326</v>
      </c>
      <c r="B47" s="114">
        <v>46</v>
      </c>
      <c r="C47" s="115" t="s">
        <v>471</v>
      </c>
      <c r="D47" s="114" t="s">
        <v>469</v>
      </c>
      <c r="E47" s="115" t="s">
        <v>474</v>
      </c>
      <c r="F47" s="155" t="s">
        <v>475</v>
      </c>
      <c r="G47" s="116" t="s">
        <v>476</v>
      </c>
    </row>
    <row r="48" spans="1:7" ht="12.75">
      <c r="A48" s="113">
        <v>44326</v>
      </c>
      <c r="B48" s="114">
        <v>47</v>
      </c>
      <c r="C48" s="115" t="s">
        <v>422</v>
      </c>
      <c r="D48" s="114"/>
      <c r="E48" s="115" t="s">
        <v>541</v>
      </c>
      <c r="F48" s="119" t="s">
        <v>436</v>
      </c>
      <c r="G48" s="116" t="s">
        <v>542</v>
      </c>
    </row>
    <row r="49" spans="1:7" ht="12.75">
      <c r="A49" s="113">
        <v>44326</v>
      </c>
      <c r="B49" s="114">
        <v>48</v>
      </c>
      <c r="C49" s="115" t="s">
        <v>422</v>
      </c>
      <c r="D49" s="114">
        <v>3.1</v>
      </c>
      <c r="E49" s="115" t="s">
        <v>423</v>
      </c>
      <c r="F49" s="116" t="s">
        <v>477</v>
      </c>
      <c r="G49" s="116" t="s">
        <v>478</v>
      </c>
    </row>
    <row r="50" spans="1:7" ht="12.75">
      <c r="A50" s="113">
        <v>44326</v>
      </c>
      <c r="B50" s="114">
        <v>49</v>
      </c>
      <c r="C50" s="115" t="s">
        <v>422</v>
      </c>
      <c r="D50" s="114">
        <v>3.1</v>
      </c>
      <c r="E50" s="115" t="s">
        <v>424</v>
      </c>
      <c r="F50" s="116" t="s">
        <v>258</v>
      </c>
      <c r="G50" s="116" t="s">
        <v>479</v>
      </c>
    </row>
    <row r="51" spans="1:7" ht="140.25">
      <c r="A51" s="113">
        <v>44326</v>
      </c>
      <c r="B51" s="114">
        <v>50</v>
      </c>
      <c r="C51" s="115" t="s">
        <v>422</v>
      </c>
      <c r="D51" s="114">
        <v>3.1</v>
      </c>
      <c r="E51" s="115" t="s">
        <v>480</v>
      </c>
      <c r="F51" s="116" t="s">
        <v>481</v>
      </c>
      <c r="G51" s="116" t="s">
        <v>482</v>
      </c>
    </row>
    <row r="52" spans="1:7" ht="25.5">
      <c r="A52" s="113">
        <v>44326</v>
      </c>
      <c r="B52" s="114">
        <v>51</v>
      </c>
      <c r="C52" s="115" t="s">
        <v>422</v>
      </c>
      <c r="D52" s="114">
        <v>3.1</v>
      </c>
      <c r="E52" s="115" t="s">
        <v>483</v>
      </c>
      <c r="F52" s="116" t="s">
        <v>269</v>
      </c>
      <c r="G52" s="116" t="s">
        <v>484</v>
      </c>
    </row>
    <row r="53" spans="1:7" ht="38.25">
      <c r="A53" s="113">
        <v>44326</v>
      </c>
      <c r="B53" s="114">
        <v>52</v>
      </c>
      <c r="C53" s="115" t="s">
        <v>422</v>
      </c>
      <c r="D53" s="114">
        <v>3.1</v>
      </c>
      <c r="E53" s="115" t="s">
        <v>485</v>
      </c>
      <c r="F53" s="116" t="s">
        <v>269</v>
      </c>
      <c r="G53" s="116" t="s">
        <v>486</v>
      </c>
    </row>
    <row r="54" spans="1:7" ht="51">
      <c r="A54" s="113">
        <v>44326</v>
      </c>
      <c r="B54" s="114">
        <v>53</v>
      </c>
      <c r="C54" s="115" t="s">
        <v>487</v>
      </c>
      <c r="D54" s="114"/>
      <c r="E54" s="115"/>
      <c r="F54" s="116" t="s">
        <v>488</v>
      </c>
      <c r="G54" s="116" t="s">
        <v>489</v>
      </c>
    </row>
    <row r="55" spans="1:7" ht="12.75">
      <c r="A55" s="113">
        <v>44326</v>
      </c>
      <c r="B55" s="114">
        <v>54</v>
      </c>
      <c r="C55" s="115" t="s">
        <v>487</v>
      </c>
      <c r="D55" s="114" t="s">
        <v>295</v>
      </c>
      <c r="E55" s="115" t="s">
        <v>490</v>
      </c>
      <c r="F55" s="116" t="s">
        <v>491</v>
      </c>
      <c r="G55" s="116" t="s">
        <v>492</v>
      </c>
    </row>
    <row r="56" spans="1:7" ht="12.75">
      <c r="A56" s="113">
        <v>44326</v>
      </c>
      <c r="B56" s="114">
        <v>55</v>
      </c>
      <c r="C56" s="115" t="s">
        <v>487</v>
      </c>
      <c r="D56" s="114"/>
      <c r="E56" s="115" t="s">
        <v>544</v>
      </c>
      <c r="F56" s="116" t="s">
        <v>258</v>
      </c>
      <c r="G56" s="116" t="s">
        <v>545</v>
      </c>
    </row>
    <row r="57" spans="1:7" ht="51">
      <c r="A57" s="113">
        <v>44326</v>
      </c>
      <c r="B57" s="114">
        <v>56</v>
      </c>
      <c r="C57" s="115" t="s">
        <v>493</v>
      </c>
      <c r="D57" s="114"/>
      <c r="E57" s="115"/>
      <c r="F57" s="116" t="s">
        <v>488</v>
      </c>
      <c r="G57" s="116" t="s">
        <v>494</v>
      </c>
    </row>
    <row r="58" spans="1:7" ht="25.5">
      <c r="A58" s="113">
        <v>44326</v>
      </c>
      <c r="B58" s="114">
        <v>57</v>
      </c>
      <c r="C58" s="115" t="s">
        <v>493</v>
      </c>
      <c r="D58" s="114" t="s">
        <v>495</v>
      </c>
      <c r="E58" s="116" t="s">
        <v>496</v>
      </c>
      <c r="F58" s="116" t="s">
        <v>491</v>
      </c>
      <c r="G58" s="116" t="s">
        <v>492</v>
      </c>
    </row>
    <row r="59" spans="1:7" ht="12.75">
      <c r="A59" s="113">
        <v>44326</v>
      </c>
      <c r="B59" s="114">
        <v>58</v>
      </c>
      <c r="C59" s="115" t="s">
        <v>326</v>
      </c>
      <c r="D59" s="114" t="s">
        <v>250</v>
      </c>
      <c r="E59" s="115" t="s">
        <v>425</v>
      </c>
      <c r="F59" s="116" t="s">
        <v>436</v>
      </c>
      <c r="G59" s="116" t="s">
        <v>479</v>
      </c>
    </row>
    <row r="60" spans="1:7" ht="12.75">
      <c r="A60" s="113">
        <v>44326</v>
      </c>
      <c r="B60" s="114">
        <v>59</v>
      </c>
      <c r="C60" s="115" t="s">
        <v>326</v>
      </c>
      <c r="D60" s="114" t="s">
        <v>250</v>
      </c>
      <c r="E60" s="115" t="s">
        <v>426</v>
      </c>
      <c r="F60" s="116" t="s">
        <v>436</v>
      </c>
      <c r="G60" s="116" t="s">
        <v>479</v>
      </c>
    </row>
    <row r="61" spans="1:7" ht="12.75">
      <c r="A61" s="113">
        <v>44326</v>
      </c>
      <c r="B61" s="114">
        <v>60</v>
      </c>
      <c r="C61" s="115" t="s">
        <v>326</v>
      </c>
      <c r="D61" s="114" t="s">
        <v>250</v>
      </c>
      <c r="E61" t="s">
        <v>497</v>
      </c>
      <c r="F61" s="116" t="s">
        <v>268</v>
      </c>
      <c r="G61" s="116" t="s">
        <v>498</v>
      </c>
    </row>
    <row r="62" spans="1:7" ht="12.75">
      <c r="A62" s="113">
        <v>44326</v>
      </c>
      <c r="B62" s="114">
        <v>61</v>
      </c>
      <c r="C62" s="115" t="s">
        <v>326</v>
      </c>
      <c r="D62" s="114" t="s">
        <v>327</v>
      </c>
      <c r="E62" s="115" t="s">
        <v>499</v>
      </c>
      <c r="F62" s="116" t="s">
        <v>491</v>
      </c>
      <c r="G62" s="161" t="s">
        <v>500</v>
      </c>
    </row>
    <row r="63" spans="1:7" ht="38.25">
      <c r="A63" s="113">
        <v>44326</v>
      </c>
      <c r="B63" s="114">
        <v>62</v>
      </c>
      <c r="C63" s="115" t="s">
        <v>326</v>
      </c>
      <c r="D63" s="114" t="s">
        <v>327</v>
      </c>
      <c r="E63" s="115" t="s">
        <v>501</v>
      </c>
      <c r="F63" s="116" t="s">
        <v>475</v>
      </c>
      <c r="G63" s="116" t="s">
        <v>502</v>
      </c>
    </row>
    <row r="64" spans="1:7" ht="25.5">
      <c r="A64" s="113">
        <v>44326</v>
      </c>
      <c r="B64" s="114">
        <v>63</v>
      </c>
      <c r="C64" s="115" t="s">
        <v>326</v>
      </c>
      <c r="D64" s="114" t="s">
        <v>250</v>
      </c>
      <c r="E64" s="115" t="s">
        <v>312</v>
      </c>
      <c r="F64" s="116" t="s">
        <v>313</v>
      </c>
      <c r="G64" s="116" t="s">
        <v>503</v>
      </c>
    </row>
    <row r="65" spans="1:7" ht="25.5">
      <c r="A65" s="113">
        <v>44326</v>
      </c>
      <c r="B65" s="114">
        <v>64</v>
      </c>
      <c r="C65" s="115" t="s">
        <v>326</v>
      </c>
      <c r="D65" s="114" t="s">
        <v>302</v>
      </c>
      <c r="E65" s="115" t="s">
        <v>427</v>
      </c>
      <c r="F65" s="116" t="s">
        <v>313</v>
      </c>
      <c r="G65" s="116" t="s">
        <v>503</v>
      </c>
    </row>
    <row r="66" spans="1:7" ht="25.5">
      <c r="A66" s="113">
        <v>44326</v>
      </c>
      <c r="B66" s="114">
        <v>65</v>
      </c>
      <c r="C66" s="115" t="s">
        <v>428</v>
      </c>
      <c r="D66" s="114" t="s">
        <v>429</v>
      </c>
      <c r="E66" s="115" t="s">
        <v>430</v>
      </c>
      <c r="F66" s="116" t="s">
        <v>313</v>
      </c>
      <c r="G66" s="116" t="s">
        <v>503</v>
      </c>
    </row>
    <row r="67" spans="1:7" ht="51">
      <c r="A67" s="113">
        <v>44326</v>
      </c>
      <c r="B67" s="114">
        <v>66</v>
      </c>
      <c r="C67" s="115" t="s">
        <v>504</v>
      </c>
      <c r="D67" s="114" t="s">
        <v>429</v>
      </c>
      <c r="E67" s="115" t="s">
        <v>466</v>
      </c>
      <c r="F67" s="116" t="s">
        <v>263</v>
      </c>
      <c r="G67" s="116" t="s">
        <v>467</v>
      </c>
    </row>
    <row r="68" spans="1:7" ht="12.75">
      <c r="A68" s="113">
        <v>44326</v>
      </c>
      <c r="B68" s="114">
        <v>67</v>
      </c>
      <c r="C68" s="115" t="s">
        <v>505</v>
      </c>
      <c r="D68" s="114"/>
      <c r="E68" s="115"/>
      <c r="F68" s="116" t="s">
        <v>488</v>
      </c>
      <c r="G68" t="s">
        <v>506</v>
      </c>
    </row>
    <row r="69" spans="1:7" ht="25.5">
      <c r="A69" s="113">
        <v>44326</v>
      </c>
      <c r="B69" s="114">
        <v>68</v>
      </c>
      <c r="C69" s="115" t="s">
        <v>505</v>
      </c>
      <c r="D69" s="114"/>
      <c r="E69" s="115"/>
      <c r="F69" s="116" t="s">
        <v>507</v>
      </c>
      <c r="G69" s="116" t="s">
        <v>508</v>
      </c>
    </row>
    <row r="70" spans="1:7" ht="25.5">
      <c r="A70" s="113">
        <v>44326</v>
      </c>
      <c r="B70" s="114">
        <v>69</v>
      </c>
      <c r="C70" s="115" t="s">
        <v>505</v>
      </c>
      <c r="D70" s="114">
        <v>4.1</v>
      </c>
      <c r="E70" s="115" t="s">
        <v>509</v>
      </c>
      <c r="F70" s="116" t="s">
        <v>269</v>
      </c>
      <c r="G70" s="116" t="s">
        <v>510</v>
      </c>
    </row>
    <row r="71" spans="1:7" ht="25.5">
      <c r="A71" s="113">
        <v>44326</v>
      </c>
      <c r="B71" s="114">
        <v>70</v>
      </c>
      <c r="C71" s="115" t="s">
        <v>505</v>
      </c>
      <c r="D71" s="114">
        <v>4.1</v>
      </c>
      <c r="E71" s="115" t="s">
        <v>511</v>
      </c>
      <c r="F71" s="116" t="s">
        <v>431</v>
      </c>
      <c r="G71" s="116" t="s">
        <v>512</v>
      </c>
    </row>
    <row r="72" spans="1:7" ht="12.75">
      <c r="A72" s="113">
        <v>44326</v>
      </c>
      <c r="B72" s="114">
        <v>71</v>
      </c>
      <c r="C72" s="115" t="s">
        <v>505</v>
      </c>
      <c r="D72" s="114">
        <v>4.1</v>
      </c>
      <c r="E72" s="115" t="s">
        <v>513</v>
      </c>
      <c r="F72" s="116" t="s">
        <v>514</v>
      </c>
      <c r="G72" s="116" t="s">
        <v>515</v>
      </c>
    </row>
    <row r="73" spans="1:7" ht="12.75">
      <c r="A73" s="113">
        <v>44326</v>
      </c>
      <c r="B73" s="114">
        <v>72</v>
      </c>
      <c r="C73" s="115" t="s">
        <v>505</v>
      </c>
      <c r="D73" s="114">
        <v>4.1</v>
      </c>
      <c r="E73" s="115" t="s">
        <v>516</v>
      </c>
      <c r="F73" s="116" t="s">
        <v>269</v>
      </c>
      <c r="G73" s="116" t="s">
        <v>517</v>
      </c>
    </row>
    <row r="74" spans="1:7" ht="25.5">
      <c r="A74" s="113">
        <v>44326</v>
      </c>
      <c r="B74" s="114">
        <v>73</v>
      </c>
      <c r="C74" s="115" t="s">
        <v>505</v>
      </c>
      <c r="D74" s="114">
        <v>4.1</v>
      </c>
      <c r="E74" s="115" t="s">
        <v>518</v>
      </c>
      <c r="F74" s="116" t="s">
        <v>269</v>
      </c>
      <c r="G74" s="116" t="s">
        <v>519</v>
      </c>
    </row>
    <row r="75" spans="1:7" ht="12.75">
      <c r="A75" s="113">
        <v>44326</v>
      </c>
      <c r="B75" s="114">
        <v>74</v>
      </c>
      <c r="C75" s="115" t="s">
        <v>505</v>
      </c>
      <c r="D75" s="114"/>
      <c r="E75" s="115" t="s">
        <v>548</v>
      </c>
      <c r="F75" s="116" t="s">
        <v>436</v>
      </c>
      <c r="G75" s="116" t="s">
        <v>549</v>
      </c>
    </row>
    <row r="76" spans="1:7" ht="38.25">
      <c r="A76" s="113">
        <v>44326</v>
      </c>
      <c r="B76" s="114">
        <v>75</v>
      </c>
      <c r="C76" s="115" t="s">
        <v>520</v>
      </c>
      <c r="D76" s="114">
        <v>5.1</v>
      </c>
      <c r="E76" s="115" t="s">
        <v>521</v>
      </c>
      <c r="F76" s="116" t="s">
        <v>522</v>
      </c>
      <c r="G76" s="116" t="s">
        <v>523</v>
      </c>
    </row>
    <row r="77" spans="1:7" ht="38.25">
      <c r="A77" s="113">
        <v>44326</v>
      </c>
      <c r="B77" s="114">
        <v>76</v>
      </c>
      <c r="C77" s="115" t="s">
        <v>520</v>
      </c>
      <c r="D77" s="114">
        <v>5.1</v>
      </c>
      <c r="E77" s="115" t="s">
        <v>524</v>
      </c>
      <c r="F77" s="116" t="s">
        <v>522</v>
      </c>
      <c r="G77" s="116" t="s">
        <v>525</v>
      </c>
    </row>
    <row r="78" spans="1:7" ht="25.5">
      <c r="A78" s="113">
        <v>44326</v>
      </c>
      <c r="B78" s="114">
        <v>77</v>
      </c>
      <c r="C78" s="115" t="s">
        <v>520</v>
      </c>
      <c r="D78" s="114">
        <v>5.1</v>
      </c>
      <c r="E78" s="115" t="s">
        <v>526</v>
      </c>
      <c r="F78" s="116" t="s">
        <v>477</v>
      </c>
      <c r="G78" s="116" t="s">
        <v>527</v>
      </c>
    </row>
    <row r="79" spans="1:7" ht="25.5">
      <c r="A79" s="113">
        <v>44326</v>
      </c>
      <c r="B79" s="114">
        <v>78</v>
      </c>
      <c r="C79" s="115" t="s">
        <v>520</v>
      </c>
      <c r="D79" s="114">
        <v>5.1</v>
      </c>
      <c r="E79" s="115" t="s">
        <v>528</v>
      </c>
      <c r="F79" s="116" t="s">
        <v>258</v>
      </c>
      <c r="G79" s="119" t="s">
        <v>529</v>
      </c>
    </row>
    <row r="80" spans="1:7" ht="38.25">
      <c r="A80" s="113">
        <v>44326</v>
      </c>
      <c r="B80" s="114">
        <v>79</v>
      </c>
      <c r="C80" s="115" t="s">
        <v>520</v>
      </c>
      <c r="D80" s="114">
        <v>5.1</v>
      </c>
      <c r="E80" s="119" t="s">
        <v>555</v>
      </c>
      <c r="F80" s="119" t="s">
        <v>554</v>
      </c>
      <c r="G80" s="119" t="s">
        <v>553</v>
      </c>
    </row>
    <row r="81" spans="1:7" ht="38.25">
      <c r="A81" s="113">
        <v>44326</v>
      </c>
      <c r="B81" s="114">
        <v>80</v>
      </c>
      <c r="C81" s="115" t="s">
        <v>530</v>
      </c>
      <c r="D81" s="114"/>
      <c r="E81" s="115"/>
      <c r="F81" s="116" t="s">
        <v>491</v>
      </c>
      <c r="G81" s="116" t="s">
        <v>531</v>
      </c>
    </row>
    <row r="82" spans="1:7" ht="12.75">
      <c r="A82" s="115"/>
      <c r="B82" s="114"/>
      <c r="C82" s="115"/>
      <c r="D82" s="114"/>
      <c r="E82" s="115"/>
      <c r="F82" s="115"/>
      <c r="G82" s="115"/>
    </row>
    <row r="83" spans="1:7" ht="12.75">
      <c r="A83" s="115"/>
      <c r="B83" s="114"/>
      <c r="C83" s="115"/>
      <c r="D83" s="114"/>
      <c r="E83" s="115"/>
      <c r="F83" s="116"/>
      <c r="G83" s="116"/>
    </row>
    <row r="84" spans="1:7" ht="12.75">
      <c r="A84" s="115"/>
      <c r="B84" s="114"/>
      <c r="C84" s="115"/>
      <c r="D84" s="114"/>
      <c r="E84" s="115"/>
      <c r="F84" s="116"/>
      <c r="G84" s="116"/>
    </row>
    <row r="85" spans="1:7" ht="12.75">
      <c r="A85" s="115"/>
      <c r="B85" s="114"/>
      <c r="C85" s="115"/>
      <c r="D85" s="114"/>
      <c r="E85" s="115"/>
      <c r="F85" s="116"/>
      <c r="G85" s="116"/>
    </row>
    <row r="86" spans="1:7" ht="12.75">
      <c r="A86" s="115"/>
      <c r="B86" s="114"/>
      <c r="C86" s="115"/>
      <c r="D86" s="114"/>
      <c r="E86" s="115"/>
      <c r="F86" s="116"/>
      <c r="G86" s="116"/>
    </row>
    <row r="87" spans="1:7" ht="12.75">
      <c r="A87" s="115"/>
      <c r="B87" s="114"/>
      <c r="C87" s="115"/>
      <c r="D87" s="114"/>
      <c r="E87" s="115"/>
      <c r="F87" s="116"/>
      <c r="G87" s="116"/>
    </row>
    <row r="88" spans="1:7" ht="12.75">
      <c r="A88" s="115"/>
      <c r="B88" s="114"/>
      <c r="C88" s="115"/>
      <c r="D88" s="114"/>
      <c r="E88" s="115"/>
      <c r="F88" s="116"/>
      <c r="G88" s="116"/>
    </row>
    <row r="89" spans="1:7" ht="12.75">
      <c r="A89" s="115"/>
      <c r="B89" s="114"/>
      <c r="C89" s="115"/>
      <c r="D89" s="114"/>
      <c r="E89" s="115"/>
      <c r="F89" s="116"/>
      <c r="G89" s="116"/>
    </row>
    <row r="90" spans="1:7" ht="12.75">
      <c r="A90" s="115"/>
      <c r="B90" s="114"/>
      <c r="C90" s="115"/>
      <c r="D90" s="114"/>
      <c r="E90" s="115"/>
      <c r="F90" s="116"/>
      <c r="G90" s="116"/>
    </row>
    <row r="91" spans="1:7" ht="12.75">
      <c r="A91" s="115"/>
      <c r="B91" s="114"/>
      <c r="C91" s="115"/>
      <c r="D91" s="114"/>
      <c r="E91" s="115"/>
      <c r="F91" s="116"/>
      <c r="G91" s="116"/>
    </row>
    <row r="92" spans="1:7" ht="12.75">
      <c r="A92" s="115"/>
      <c r="B92" s="114"/>
      <c r="C92" s="115"/>
      <c r="D92" s="114"/>
      <c r="E92" s="115"/>
      <c r="F92" s="116"/>
      <c r="G92" s="116"/>
    </row>
    <row r="93" spans="1:7" ht="12.75">
      <c r="A93" s="115"/>
      <c r="B93" s="114"/>
      <c r="C93" s="115"/>
      <c r="D93" s="114"/>
      <c r="E93" s="115"/>
      <c r="F93" s="116"/>
      <c r="G93" s="116"/>
    </row>
    <row r="94" spans="1:7" ht="12.75">
      <c r="A94" s="115"/>
      <c r="B94" s="114"/>
      <c r="C94" s="115"/>
      <c r="D94" s="114"/>
      <c r="E94" s="115"/>
      <c r="F94" s="116"/>
      <c r="G94" s="116"/>
    </row>
    <row r="95" spans="1:7" ht="12.75">
      <c r="A95" s="115"/>
      <c r="B95" s="114"/>
      <c r="C95" s="115"/>
      <c r="D95" s="114"/>
      <c r="E95" s="115"/>
      <c r="F95" s="116"/>
      <c r="G95" s="116"/>
    </row>
    <row r="96" spans="1:7" ht="12.75">
      <c r="A96" s="115"/>
      <c r="B96" s="114"/>
      <c r="C96" s="115"/>
      <c r="D96" s="114"/>
      <c r="E96" s="115"/>
      <c r="F96" s="116"/>
      <c r="G96" s="116"/>
    </row>
    <row r="97" spans="1:7" ht="12.75">
      <c r="A97" s="115"/>
      <c r="B97" s="114"/>
      <c r="C97" s="115"/>
      <c r="D97" s="114"/>
      <c r="E97" s="115"/>
      <c r="F97" s="116"/>
      <c r="G97" s="116"/>
    </row>
    <row r="98" spans="1:7" ht="12.75">
      <c r="A98" s="115"/>
      <c r="B98" s="114"/>
      <c r="C98" s="115"/>
      <c r="D98" s="114"/>
      <c r="E98" s="115"/>
      <c r="F98" s="116"/>
      <c r="G98" s="116"/>
    </row>
    <row r="99" spans="1:7" ht="12.75">
      <c r="A99" s="115"/>
      <c r="B99" s="114"/>
      <c r="C99" s="115"/>
      <c r="D99" s="114"/>
      <c r="E99" s="115"/>
      <c r="F99" s="116"/>
      <c r="G99" s="116"/>
    </row>
    <row r="100" spans="1:7" ht="12.75">
      <c r="A100" s="115"/>
      <c r="B100" s="114"/>
      <c r="C100" s="115"/>
      <c r="D100" s="114"/>
      <c r="E100" s="115"/>
      <c r="F100" s="116"/>
      <c r="G100" s="116"/>
    </row>
    <row r="101" spans="1:7" ht="12.75">
      <c r="A101" s="115"/>
      <c r="B101" s="114"/>
      <c r="C101" s="115"/>
      <c r="D101" s="114"/>
      <c r="E101" s="115"/>
      <c r="F101" s="116"/>
      <c r="G101" s="116"/>
    </row>
    <row r="102" spans="1:7" ht="12.75">
      <c r="A102" s="115"/>
      <c r="B102" s="114"/>
      <c r="C102" s="115"/>
      <c r="D102" s="114"/>
      <c r="E102" s="115"/>
      <c r="F102" s="116"/>
      <c r="G102" s="116"/>
    </row>
    <row r="103" spans="1:7" ht="12.75">
      <c r="A103" s="115"/>
      <c r="B103" s="114"/>
      <c r="C103" s="115"/>
      <c r="D103" s="114"/>
      <c r="E103" s="115"/>
      <c r="F103" s="116"/>
      <c r="G103" s="116"/>
    </row>
    <row r="104" spans="1:7" ht="12.75">
      <c r="A104" s="115"/>
      <c r="B104" s="114"/>
      <c r="C104" s="115"/>
      <c r="D104" s="114"/>
      <c r="E104" s="115"/>
      <c r="F104" s="116"/>
      <c r="G104" s="116"/>
    </row>
    <row r="105" spans="1:7" ht="12.75">
      <c r="A105" s="115"/>
      <c r="B105" s="114"/>
      <c r="C105" s="115"/>
      <c r="D105" s="114"/>
      <c r="E105" s="115"/>
      <c r="F105" s="116"/>
      <c r="G105" s="116"/>
    </row>
    <row r="106" spans="1:7" ht="12.75">
      <c r="A106" s="115"/>
      <c r="B106" s="114"/>
      <c r="C106" s="115"/>
      <c r="D106" s="114"/>
      <c r="E106" s="115"/>
      <c r="F106" s="116"/>
      <c r="G106" s="116"/>
    </row>
    <row r="107" spans="1:7" ht="12.75">
      <c r="A107" s="115"/>
      <c r="B107" s="114"/>
      <c r="C107" s="115"/>
      <c r="D107" s="114"/>
      <c r="E107" s="115"/>
      <c r="F107" s="116"/>
      <c r="G107" s="116"/>
    </row>
    <row r="108" spans="1:7" ht="12.75">
      <c r="A108" s="115"/>
      <c r="B108" s="114"/>
      <c r="C108" s="115"/>
      <c r="D108" s="114"/>
      <c r="E108" s="115"/>
      <c r="F108" s="116"/>
      <c r="G108" s="116"/>
    </row>
    <row r="109" spans="1:7" ht="12.75">
      <c r="A109" s="115"/>
      <c r="B109" s="114"/>
      <c r="C109" s="115"/>
      <c r="D109" s="114"/>
      <c r="E109" s="115"/>
      <c r="F109" s="116"/>
      <c r="G109" s="116"/>
    </row>
    <row r="110" spans="1:7" ht="12.75">
      <c r="A110" s="115"/>
      <c r="B110" s="114"/>
      <c r="C110" s="115"/>
      <c r="D110" s="114"/>
      <c r="E110" s="115"/>
      <c r="F110" s="116"/>
      <c r="G110" s="116"/>
    </row>
    <row r="111" spans="1:7" ht="12.75">
      <c r="A111" s="115"/>
      <c r="B111" s="114"/>
      <c r="C111" s="115"/>
      <c r="D111" s="114"/>
      <c r="E111" s="115"/>
      <c r="F111" s="116"/>
      <c r="G111" s="116"/>
    </row>
    <row r="112" spans="1:7" ht="12.75">
      <c r="A112" s="115"/>
      <c r="B112" s="114"/>
      <c r="C112" s="115"/>
      <c r="D112" s="114"/>
      <c r="E112" s="115"/>
      <c r="F112" s="116"/>
      <c r="G112" s="116"/>
    </row>
    <row r="113" spans="1:7" ht="12.75">
      <c r="A113" s="115"/>
      <c r="B113" s="114"/>
      <c r="C113" s="115"/>
      <c r="D113" s="114"/>
      <c r="E113" s="115"/>
      <c r="F113" s="116"/>
      <c r="G113" s="116"/>
    </row>
    <row r="114" spans="1:7" ht="12.75">
      <c r="A114" s="115"/>
      <c r="B114" s="114"/>
      <c r="C114" s="115"/>
      <c r="D114" s="114"/>
      <c r="E114" s="115"/>
      <c r="F114" s="116"/>
      <c r="G114" s="116"/>
    </row>
    <row r="115" spans="1:7" ht="12.75">
      <c r="A115" s="115"/>
      <c r="B115" s="114"/>
      <c r="C115" s="115"/>
      <c r="D115" s="114"/>
      <c r="E115" s="115"/>
      <c r="F115" s="116"/>
      <c r="G115" s="116"/>
    </row>
    <row r="116" spans="1:7" ht="12.75">
      <c r="A116" s="115"/>
      <c r="B116" s="114"/>
      <c r="C116" s="115"/>
      <c r="D116" s="114"/>
      <c r="E116" s="115"/>
      <c r="F116" s="116"/>
      <c r="G116" s="116"/>
    </row>
    <row r="117" spans="1:7" ht="12.75">
      <c r="A117" s="115"/>
      <c r="B117" s="114"/>
      <c r="C117" s="115"/>
      <c r="D117" s="114"/>
      <c r="E117" s="115"/>
      <c r="F117" s="116"/>
      <c r="G117" s="116"/>
    </row>
    <row r="118" spans="1:7" ht="12.75">
      <c r="A118" s="115"/>
      <c r="B118" s="114"/>
      <c r="C118" s="115"/>
      <c r="D118" s="114"/>
      <c r="E118" s="115"/>
      <c r="F118" s="116"/>
      <c r="G118" s="116"/>
    </row>
    <row r="119" spans="1:7" ht="12.75">
      <c r="A119" s="115"/>
      <c r="B119" s="114"/>
      <c r="C119" s="115"/>
      <c r="D119" s="114"/>
      <c r="E119" s="115"/>
      <c r="F119" s="116"/>
      <c r="G119" s="116"/>
    </row>
    <row r="120" spans="1:7" ht="12.75">
      <c r="A120" s="115"/>
      <c r="B120" s="114"/>
      <c r="C120" s="115"/>
      <c r="D120" s="114"/>
      <c r="E120" s="115"/>
      <c r="F120" s="115"/>
      <c r="G120" s="115"/>
    </row>
    <row r="121" spans="1:7" ht="12.75">
      <c r="A121" s="115"/>
      <c r="B121" s="114"/>
      <c r="C121" s="115"/>
      <c r="D121" s="114"/>
      <c r="E121" s="115"/>
      <c r="F121" s="115"/>
      <c r="G121" s="115"/>
    </row>
    <row r="122" spans="1:7" ht="12.75">
      <c r="A122" s="115"/>
      <c r="B122" s="114"/>
      <c r="C122" s="115"/>
      <c r="D122" s="114"/>
      <c r="E122" s="115"/>
      <c r="F122" s="115"/>
      <c r="G122" s="115"/>
    </row>
    <row r="123" spans="1:7" ht="12.75">
      <c r="A123" s="115"/>
      <c r="B123" s="114"/>
      <c r="C123" s="115"/>
      <c r="D123" s="114"/>
      <c r="E123" s="115"/>
      <c r="F123" s="115"/>
      <c r="G123" s="115"/>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7" customWidth="1"/>
  </cols>
  <sheetData>
    <row r="1" ht="15" customHeight="1">
      <c r="A1" s="87" t="s">
        <v>147</v>
      </c>
    </row>
    <row r="3" ht="15" customHeight="1">
      <c r="A3" s="88" t="s">
        <v>148</v>
      </c>
    </row>
    <row r="4" ht="15" customHeight="1">
      <c r="A4" s="88" t="s">
        <v>149</v>
      </c>
    </row>
    <row r="5" ht="15" customHeight="1">
      <c r="A5" s="88" t="s">
        <v>150</v>
      </c>
    </row>
    <row r="6" ht="15" customHeight="1">
      <c r="A6" s="88" t="s">
        <v>151</v>
      </c>
    </row>
    <row r="7" ht="15" customHeight="1">
      <c r="A7" s="88" t="s">
        <v>546</v>
      </c>
    </row>
    <row r="8" ht="15" customHeight="1">
      <c r="A8" s="88" t="s">
        <v>152</v>
      </c>
    </row>
    <row r="9" ht="15" customHeight="1">
      <c r="A9" s="88" t="s">
        <v>153</v>
      </c>
    </row>
    <row r="10" ht="15" customHeight="1">
      <c r="A10" s="88" t="s">
        <v>144</v>
      </c>
    </row>
    <row r="11" ht="15" customHeight="1">
      <c r="A11" s="88" t="s">
        <v>235</v>
      </c>
    </row>
    <row r="12" ht="15" customHeight="1">
      <c r="A12" s="87" t="s">
        <v>363</v>
      </c>
    </row>
    <row r="15" ht="15" customHeight="1">
      <c r="A15" s="87" t="s">
        <v>372</v>
      </c>
    </row>
    <row r="16" ht="15" customHeight="1">
      <c r="A16" s="87" t="s">
        <v>309</v>
      </c>
    </row>
    <row r="17" ht="15" customHeight="1">
      <c r="A17" s="87" t="s">
        <v>364</v>
      </c>
    </row>
    <row r="18" ht="15" customHeight="1">
      <c r="A18" s="87" t="s">
        <v>118</v>
      </c>
    </row>
    <row r="19" ht="15" customHeight="1">
      <c r="A19" s="87" t="s">
        <v>65</v>
      </c>
    </row>
    <row r="21" ht="15" customHeight="1">
      <c r="A21" s="87" t="s">
        <v>397</v>
      </c>
    </row>
    <row r="22" ht="15" customHeight="1">
      <c r="A22" s="87"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2" sqref="A2"/>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3" t="str">
        <f>Tradingname</f>
        <v>Queensland Gas Pipeline</v>
      </c>
      <c r="C2" s="104"/>
    </row>
    <row r="3" spans="2:3" ht="15">
      <c r="B3" s="105" t="s">
        <v>182</v>
      </c>
      <c r="C3" s="106">
        <f>Yearending</f>
        <v>44926</v>
      </c>
    </row>
    <row r="4" spans="2:7" ht="12.75">
      <c r="B4" s="121" t="s">
        <v>359</v>
      </c>
      <c r="C4" s="121"/>
      <c r="F4" s="121"/>
      <c r="G4" s="121"/>
    </row>
    <row r="5" spans="2:3" ht="15.75">
      <c r="B5" s="147"/>
      <c r="C5" s="121"/>
    </row>
    <row r="6" ht="15.75">
      <c r="B6" s="54"/>
    </row>
    <row r="8" spans="2:5" ht="25.5">
      <c r="B8" s="85" t="s">
        <v>340</v>
      </c>
      <c r="C8" s="85" t="s">
        <v>55</v>
      </c>
      <c r="D8" s="85" t="s">
        <v>56</v>
      </c>
      <c r="E8" s="85" t="s">
        <v>23</v>
      </c>
    </row>
    <row r="9" spans="2:5" ht="12.75">
      <c r="B9" s="52" t="s">
        <v>43</v>
      </c>
      <c r="C9" s="139">
        <f>'2. Revenues and expenses'!D16</f>
        <v>50525874.08999998</v>
      </c>
      <c r="D9" s="139">
        <f>'2. Revenues and expenses'!E16</f>
        <v>0</v>
      </c>
      <c r="E9" s="139">
        <f>'2. Revenues and expenses'!F16</f>
        <v>50525874.08999998</v>
      </c>
    </row>
    <row r="10" spans="2:5" ht="12.75">
      <c r="B10" s="52" t="s">
        <v>51</v>
      </c>
      <c r="C10" s="139">
        <f>'2. Revenues and expenses'!D19</f>
        <v>0</v>
      </c>
      <c r="D10" s="139">
        <f>'2. Revenues and expenses'!E19</f>
        <v>0</v>
      </c>
      <c r="E10" s="139">
        <f>'2. Revenues and expenses'!F19</f>
        <v>0</v>
      </c>
    </row>
    <row r="11" spans="2:5" ht="12.75">
      <c r="B11" s="123" t="s">
        <v>20</v>
      </c>
      <c r="C11" s="139">
        <f>'2. Revenues and expenses'!D20</f>
        <v>50525874.08999998</v>
      </c>
      <c r="D11" s="139">
        <f>'2. Revenues and expenses'!E20</f>
        <v>0</v>
      </c>
      <c r="E11" s="139">
        <f>'2. Revenues and expenses'!F20</f>
        <v>50525874.08999998</v>
      </c>
    </row>
    <row r="12" spans="2:5" ht="12.75">
      <c r="B12" s="53" t="s">
        <v>57</v>
      </c>
      <c r="C12" s="139">
        <f>'2. Revenues and expenses'!D30</f>
        <v>-9789046.498464765</v>
      </c>
      <c r="D12" s="139">
        <f>'2. Revenues and expenses'!E30</f>
        <v>-13861808.43964727</v>
      </c>
      <c r="E12" s="139">
        <f>'2. Revenues and expenses'!F30</f>
        <v>-23650854.93811203</v>
      </c>
    </row>
    <row r="13" spans="2:5" ht="12.75">
      <c r="B13" s="134" t="s">
        <v>379</v>
      </c>
      <c r="C13" s="139">
        <f>'2. Revenues and expenses'!D41</f>
        <v>-696540.0599999998</v>
      </c>
      <c r="D13" s="139">
        <f>'2. Revenues and expenses'!E41</f>
        <v>-3120175.4803527277</v>
      </c>
      <c r="E13" s="139">
        <f>'2. Revenues and expenses'!F41</f>
        <v>-3816715.5403527273</v>
      </c>
    </row>
    <row r="14" spans="2:5" ht="12.75">
      <c r="B14" s="123" t="s">
        <v>59</v>
      </c>
      <c r="C14" s="139">
        <f>'2. Revenues and expenses'!D42</f>
        <v>-10485586.558464766</v>
      </c>
      <c r="D14" s="139">
        <f>'2. Revenues and expenses'!E42</f>
        <v>-16981983.919999998</v>
      </c>
      <c r="E14" s="139">
        <f>'2. Revenues and expenses'!F42</f>
        <v>-27467570.47846476</v>
      </c>
    </row>
    <row r="15" spans="2:5" ht="12.75">
      <c r="B15" s="123" t="s">
        <v>95</v>
      </c>
      <c r="C15" s="139">
        <f>'2. Revenues and expenses'!D43</f>
        <v>40040287.531535216</v>
      </c>
      <c r="D15" s="139">
        <f>'2. Revenues and expenses'!E43</f>
        <v>-16981983.919999998</v>
      </c>
      <c r="E15" s="139">
        <f>'2. Revenues and expenses'!F43</f>
        <v>23058303.61153522</v>
      </c>
    </row>
    <row r="16" spans="2:5" ht="12.75">
      <c r="B16" s="126"/>
      <c r="C16" s="126"/>
      <c r="D16" s="126"/>
      <c r="E16" s="126"/>
    </row>
    <row r="18" spans="2:4" ht="24" customHeight="1">
      <c r="B18" s="85" t="s">
        <v>350</v>
      </c>
      <c r="C18" s="85" t="s">
        <v>339</v>
      </c>
      <c r="D18" s="85" t="s">
        <v>351</v>
      </c>
    </row>
    <row r="19" spans="2:4" ht="12.75">
      <c r="B19" s="86" t="s">
        <v>138</v>
      </c>
      <c r="C19" s="139">
        <f>'3. Statement of pipeline assets'!D16</f>
        <v>104708999.25999999</v>
      </c>
      <c r="D19" s="139">
        <f>'3. Statement of pipeline assets'!E16</f>
        <v>109821488.06000002</v>
      </c>
    </row>
    <row r="20" spans="2:4" ht="12.75">
      <c r="B20" s="86" t="s">
        <v>82</v>
      </c>
      <c r="C20" s="139">
        <f>'3. Statement of pipeline assets'!D23</f>
        <v>35697558.110000014</v>
      </c>
      <c r="D20" s="139">
        <f>'3. Statement of pipeline assets'!E23</f>
        <v>38475649.97000001</v>
      </c>
    </row>
    <row r="21" spans="2:4" ht="12.75">
      <c r="B21" s="86" t="s">
        <v>139</v>
      </c>
      <c r="C21" s="139">
        <f>'3. Statement of pipeline assets'!D30</f>
        <v>21248496.259999994</v>
      </c>
      <c r="D21" s="139">
        <f>'3. Statement of pipeline assets'!E30</f>
        <v>23010145.93000001</v>
      </c>
    </row>
    <row r="22" spans="2:4" ht="12.75">
      <c r="B22" s="86" t="s">
        <v>141</v>
      </c>
      <c r="C22" s="139">
        <f>'3. Statement of pipeline assets'!D37</f>
        <v>1382001.5199999977</v>
      </c>
      <c r="D22" s="139">
        <f>'3. Statement of pipeline assets'!E37</f>
        <v>1629736.0799999987</v>
      </c>
    </row>
    <row r="23" spans="2:4" ht="12.75">
      <c r="B23" s="86" t="s">
        <v>534</v>
      </c>
      <c r="C23" s="139">
        <f>'3. Statement of pipeline assets'!D44</f>
        <v>0</v>
      </c>
      <c r="D23" s="139">
        <f>'3. Statement of pipeline assets'!E44</f>
        <v>0</v>
      </c>
    </row>
    <row r="24" spans="2:4" ht="12.75">
      <c r="B24" s="86" t="s">
        <v>142</v>
      </c>
      <c r="C24" s="139">
        <f>'3. Statement of pipeline assets'!D51</f>
        <v>319104.1700000013</v>
      </c>
      <c r="D24" s="139">
        <f>'3. Statement of pipeline assets'!E51</f>
        <v>379116.75</v>
      </c>
    </row>
    <row r="25" spans="2:4" ht="12.75">
      <c r="B25" s="86" t="s">
        <v>1</v>
      </c>
      <c r="C25" s="139">
        <f>'3. Statement of pipeline assets'!D58</f>
        <v>7801233.950000003</v>
      </c>
      <c r="D25" s="139">
        <f>'3. Statement of pipeline assets'!E58</f>
        <v>8149794.770000009</v>
      </c>
    </row>
    <row r="26" spans="2:4" ht="12.75">
      <c r="B26" s="86" t="s">
        <v>144</v>
      </c>
      <c r="C26" s="139">
        <f>'3. Statement of pipeline assets'!D64</f>
        <v>6720565.3</v>
      </c>
      <c r="D26" s="139">
        <f>'3. Statement of pipeline assets'!E64</f>
        <v>6720565.3</v>
      </c>
    </row>
    <row r="27" spans="2:4" ht="12.75">
      <c r="B27" s="86" t="s">
        <v>235</v>
      </c>
      <c r="C27" s="139">
        <f>'3. Statement of pipeline assets'!D71</f>
        <v>6535298.397365439</v>
      </c>
      <c r="D27" s="139">
        <f>'3. Statement of pipeline assets'!E71</f>
        <v>7599163.378097949</v>
      </c>
    </row>
    <row r="28" spans="2:4" ht="12.75">
      <c r="B28" s="86" t="s">
        <v>274</v>
      </c>
      <c r="C28" s="139">
        <f>'3. Statement of pipeline assets'!D78</f>
        <v>0</v>
      </c>
      <c r="D28" s="139">
        <f>'3. Statement of pipeline assets'!E78</f>
        <v>0</v>
      </c>
    </row>
    <row r="29" spans="2:4" ht="12.75">
      <c r="B29" s="86" t="s">
        <v>146</v>
      </c>
      <c r="C29" s="139">
        <f>'3. Statement of pipeline assets'!D79</f>
        <v>499161925.1476754</v>
      </c>
      <c r="D29" s="139">
        <f>'3. Statement of pipeline assets'!E79</f>
        <v>419117909.7076754</v>
      </c>
    </row>
    <row r="30" spans="2:4" ht="12.75">
      <c r="B30" s="123" t="s">
        <v>331</v>
      </c>
      <c r="C30" s="139">
        <f>'3. Statement of pipeline assets'!D80</f>
        <v>683575182.1150408</v>
      </c>
      <c r="D30" s="139">
        <f>'3. Statement of pipeline assets'!E80</f>
        <v>614903569.9457734</v>
      </c>
    </row>
    <row r="31" spans="2:4" ht="12.75">
      <c r="B31" s="86" t="s">
        <v>372</v>
      </c>
      <c r="C31" s="139">
        <f>'3. Statement of pipeline assets'!D88</f>
        <v>3272757.6800000053</v>
      </c>
      <c r="D31" s="139">
        <f>'3. Statement of pipeline assets'!E88</f>
        <v>3205270.0799999926</v>
      </c>
    </row>
    <row r="32" spans="2:4" ht="12.75">
      <c r="B32" s="86" t="s">
        <v>332</v>
      </c>
      <c r="C32" s="139">
        <f>'3. Statement of pipeline assets'!D95</f>
        <v>0</v>
      </c>
      <c r="D32" s="139">
        <f>'3. Statement of pipeline assets'!E95</f>
        <v>0</v>
      </c>
    </row>
    <row r="33" spans="1:4" ht="12.75">
      <c r="A33" s="121"/>
      <c r="B33" s="86" t="s">
        <v>364</v>
      </c>
      <c r="C33" s="139">
        <f>'3. Statement of pipeline assets'!D96</f>
        <v>0</v>
      </c>
      <c r="D33" s="139">
        <f>'3. Statement of pipeline assets'!E96</f>
        <v>0</v>
      </c>
    </row>
    <row r="34" spans="1:4" ht="12.75">
      <c r="A34" s="121"/>
      <c r="B34" s="86" t="s">
        <v>401</v>
      </c>
      <c r="C34" s="139">
        <f>'3. Statement of pipeline assets'!D97</f>
        <v>0</v>
      </c>
      <c r="D34" s="139">
        <f>'3. Statement of pipeline assets'!E97</f>
        <v>0</v>
      </c>
    </row>
    <row r="35" spans="2:4" ht="12.75">
      <c r="B35" s="86" t="s">
        <v>333</v>
      </c>
      <c r="C35" s="139">
        <f>'3. Statement of pipeline assets'!D98</f>
        <v>0</v>
      </c>
      <c r="D35" s="139">
        <f>'3. Statement of pipeline assets'!E98</f>
        <v>0</v>
      </c>
    </row>
    <row r="36" spans="2:4" ht="12.75">
      <c r="B36" s="130" t="s">
        <v>334</v>
      </c>
      <c r="C36" s="139">
        <f>'3. Statement of pipeline assets'!D99</f>
        <v>3272757.6800000053</v>
      </c>
      <c r="D36" s="139">
        <f>'3. Statement of pipeline assets'!E99</f>
        <v>3205270.0799999926</v>
      </c>
    </row>
    <row r="37" spans="2:4" ht="15.75">
      <c r="B37" s="109" t="s">
        <v>330</v>
      </c>
      <c r="C37" s="139">
        <f>'3. Statement of pipeline assets'!D100</f>
        <v>686847939.7950407</v>
      </c>
      <c r="D37" s="139">
        <f>'3. Statement of pipeline assets'!E100</f>
        <v>618108840.0257734</v>
      </c>
    </row>
    <row r="38" spans="2:3" ht="12.75">
      <c r="B38" s="123" t="s">
        <v>360</v>
      </c>
      <c r="C38" s="138">
        <f>'1.1 Financial performance'!C10</f>
        <v>0.03357119134464602</v>
      </c>
    </row>
    <row r="41" spans="2:4" ht="25.5">
      <c r="B41" s="85" t="s">
        <v>338</v>
      </c>
      <c r="C41" s="85" t="s">
        <v>339</v>
      </c>
      <c r="D41" s="148">
        <f>VALUE(RIGHT(TEXT(Yearending,"dd/mm/yyyy"),4))</f>
        <v>2022</v>
      </c>
    </row>
    <row r="42" spans="2:3" ht="12.75">
      <c r="B42" s="129" t="s">
        <v>399</v>
      </c>
      <c r="C42" s="139">
        <f>'4. Recovered capital'!E16</f>
        <v>387155903.5092053</v>
      </c>
    </row>
    <row r="43" spans="2:3" ht="12.75">
      <c r="B43" s="129" t="s">
        <v>400</v>
      </c>
      <c r="C43" s="139">
        <f>'4. Recovered capital'!E23</f>
        <v>11116415.099772612</v>
      </c>
    </row>
    <row r="44" spans="2:3" ht="15.75">
      <c r="B44" s="109" t="s">
        <v>92</v>
      </c>
      <c r="C44" s="139">
        <f>'4. Recovered capital'!E24</f>
        <v>398272318.6089779</v>
      </c>
    </row>
    <row r="45" spans="2:4" ht="12.75">
      <c r="B45" s="127" t="s">
        <v>205</v>
      </c>
      <c r="C45" s="127"/>
      <c r="D45" s="127"/>
    </row>
    <row r="46" spans="2:4" ht="12.75">
      <c r="B46" s="129" t="s">
        <v>113</v>
      </c>
      <c r="C46" s="139">
        <f>'4. Recovered capital'!E26</f>
        <v>991003978.1582282</v>
      </c>
      <c r="D46" s="140">
        <f>_xlfn.IFERROR(INDEX('4. Recovered capital'!$F$8:$BH$34,MATCH($B46,'4. Recovered capital'!$D$8:$D$34,0),MATCH(D$41,'4. Recovered capital'!$F$8:$BH$8,0)),)</f>
        <v>50525874.04</v>
      </c>
    </row>
    <row r="47" spans="2:4" ht="12.75">
      <c r="B47" s="129" t="s">
        <v>114</v>
      </c>
      <c r="C47" s="139">
        <f>'4. Recovered capital'!E27</f>
        <v>-367097515.8082061</v>
      </c>
      <c r="D47" s="140">
        <f>_xlfn.IFERROR(INDEX('4. Recovered capital'!$F$8:$BH$34,MATCH($B47,'4. Recovered capital'!$D$8:$D$34,0),MATCH(D$41,'4. Recovered capital'!$F$8:$BH$8,0)),)</f>
        <v>-16981983.919999998</v>
      </c>
    </row>
    <row r="48" spans="2:4" ht="12.75">
      <c r="B48" s="129" t="s">
        <v>115</v>
      </c>
      <c r="C48" s="139">
        <f>'4. Recovered capital'!E28</f>
        <v>-5047815.374364393</v>
      </c>
      <c r="D48" s="140">
        <f>_xlfn.IFERROR(INDEX('4. Recovered capital'!$F$8:$BH$34,MATCH($B48,'4. Recovered capital'!$D$8:$D$34,0),MATCH(D$41,'4. Recovered capital'!$F$8:$BH$8,0)),)</f>
        <v>0</v>
      </c>
    </row>
    <row r="49" spans="2:4" ht="12.75">
      <c r="B49" s="79" t="s">
        <v>324</v>
      </c>
      <c r="C49" s="139">
        <f>'4. Recovered capital'!E29</f>
        <v>0</v>
      </c>
      <c r="D49" s="140">
        <f>_xlfn.IFERROR(INDEX('4. Recovered capital'!$F$8:$BH$34,MATCH($B49,'4. Recovered capital'!$D$8:$D$34,0),MATCH(D$41,'4. Recovered capital'!$F$8:$BH$8,0)),)</f>
        <v>0</v>
      </c>
    </row>
    <row r="50" spans="2:4" ht="12.75">
      <c r="B50" s="129" t="s">
        <v>166</v>
      </c>
      <c r="C50" s="139">
        <f>'4. Recovered capital'!E30</f>
        <v>-1481079305.7553024</v>
      </c>
      <c r="D50" s="140">
        <f>_xlfn.IFERROR(INDEX('4. Recovered capital'!$F$8:$BH$34,MATCH($B50,'4. Recovered capital'!$D$8:$D$34,0),MATCH(D$41,'4. Recovered capital'!$F$8:$BH$8,0)),)</f>
        <v>-84266468.2330466</v>
      </c>
    </row>
    <row r="51" spans="2:4" ht="12.75">
      <c r="B51" s="128" t="s">
        <v>167</v>
      </c>
      <c r="C51" s="139">
        <f>'4. Recovered capital'!E31</f>
        <v>-862220658.7796451</v>
      </c>
      <c r="D51" s="140">
        <f>_xlfn.IFERROR(INDEX('4. Recovered capital'!$F$8:$BH$34,MATCH($B51,'4. Recovered capital'!$D$8:$D$34,0),MATCH(D$41,'4. Recovered capital'!$F$8:$BH$8,0)),)</f>
        <v>-50722578.1130466</v>
      </c>
    </row>
    <row r="52" spans="2:4" ht="42" customHeight="1">
      <c r="B52" s="109" t="s">
        <v>206</v>
      </c>
      <c r="C52" s="139">
        <f>'4. Recovered capital'!E32</f>
        <v>1260492977.388623</v>
      </c>
      <c r="D52" s="140">
        <f>_xlfn.IFERROR(INDEX('4. Recovered capital'!$F$8:$BH$34,MATCH($B52,'4. Recovered capital'!$D$8:$D$34,0),MATCH(D$41,'4. Recovered capital'!$F$8:$BH$8,0)),)</f>
        <v>54074653.987483546</v>
      </c>
    </row>
    <row r="53" spans="2:4" ht="12.75">
      <c r="B53" s="128" t="s">
        <v>378</v>
      </c>
      <c r="D53" s="140">
        <f>_xlfn.IFERROR(INDEX('4. Recovered capital'!$F$8:$BH$34,MATCH($B53,'4. Recovered capital'!$D$8:$D$34,0),MATCH(D$41,'4. Recovered capital'!$F$8:$BH$8,0)),)</f>
        <v>1206418323.4011395</v>
      </c>
    </row>
    <row r="54" spans="2:4" ht="12.75">
      <c r="B54" s="128" t="s">
        <v>406</v>
      </c>
      <c r="D54" s="138">
        <f>_xlfn.IFERROR(INDEX('4. Recovered capital'!$F$8:$BH$34,MATCH($B54,'4. Recovered capital'!$D$8:$D$34,0),MATCH(D$41,'4. Recovered capital'!$F$8:$BH$8,0)),)</f>
        <v>0.06984846516213566</v>
      </c>
    </row>
    <row r="57" spans="2:82" ht="12.75">
      <c r="B57" s="132" t="s">
        <v>393</v>
      </c>
      <c r="C57" s="137">
        <f>D57-1</f>
        <v>2018</v>
      </c>
      <c r="D57" s="137">
        <f>E57-1</f>
        <v>2019</v>
      </c>
      <c r="E57" s="137">
        <f>F57-1</f>
        <v>2020</v>
      </c>
      <c r="F57" s="137">
        <f>G57-1</f>
        <v>2021</v>
      </c>
      <c r="G57" s="137">
        <f>VALUE(RIGHT(TEXT(Yearending,"dd/mm/yyyy"),4))</f>
        <v>2022</v>
      </c>
      <c r="BQ57" s="131"/>
      <c r="BR57" s="131"/>
      <c r="BS57" s="131"/>
      <c r="BT57" s="131"/>
      <c r="BU57" s="131"/>
      <c r="BV57" s="131"/>
      <c r="BW57" s="131"/>
      <c r="BX57" s="131"/>
      <c r="BY57" s="131"/>
      <c r="BZ57" s="131"/>
      <c r="CA57" s="131"/>
      <c r="CB57" s="131"/>
      <c r="CC57" s="131"/>
      <c r="CD57" s="131"/>
    </row>
    <row r="58" spans="2:7" ht="12.75">
      <c r="B58" s="129" t="s">
        <v>113</v>
      </c>
      <c r="C58" s="143">
        <f>_xlfn.IFERROR(INDEX('4. Recovered capital'!$F$8:$BH$32,MATCH($B58,'4. Recovered capital'!$D$8:$D$32,0),MATCH(C$57,'4. Recovered capital'!$F$8:$BH$8,0))/INDEX('4. Recovered capital'!$F$8:$BH$32,MATCH($B58,'4. Recovered capital'!$D$8:$D$32,0),MATCH(C$57-1,'4. Recovered capital'!$F$8:$BH$8,0))-1,"NA")</f>
        <v>0.011166767932303978</v>
      </c>
      <c r="D58" s="143">
        <f>_xlfn.IFERROR(INDEX('4. Recovered capital'!$F$8:$BH$32,MATCH($B58,'4. Recovered capital'!$D$8:$D$32,0),MATCH(D$57,'4. Recovered capital'!$F$8:$BH$8,0))/INDEX('4. Recovered capital'!$F$8:$BH$32,MATCH($B58,'4. Recovered capital'!$D$8:$D$32,0),MATCH(D$57-1,'4. Recovered capital'!$F$8:$BH$8,0))-1,"NA")</f>
        <v>0.023151751701952827</v>
      </c>
      <c r="E58" s="143">
        <f>_xlfn.IFERROR(INDEX('4. Recovered capital'!$F$8:$BH$32,MATCH($B58,'4. Recovered capital'!$D$8:$D$32,0),MATCH(E$57,'4. Recovered capital'!$F$8:$BH$8,0))/INDEX('4. Recovered capital'!$F$8:$BH$32,MATCH($B58,'4. Recovered capital'!$D$8:$D$32,0),MATCH(E$57-1,'4. Recovered capital'!$F$8:$BH$8,0))-1,"NA")</f>
        <v>0.08394844612952879</v>
      </c>
      <c r="F58" s="143">
        <f>_xlfn.IFERROR(INDEX('4. Recovered capital'!$F$8:$BH$32,MATCH($B58,'4. Recovered capital'!$D$8:$D$32,0),MATCH(F$57,'4. Recovered capital'!$F$8:$BH$8,0))/INDEX('4. Recovered capital'!$F$8:$BH$32,MATCH($B58,'4. Recovered capital'!$D$8:$D$32,0),MATCH(F$57-1,'4. Recovered capital'!$F$8:$BH$8,0))-1,"NA")</f>
        <v>-0.032996961491698173</v>
      </c>
      <c r="G58" s="143">
        <f>_xlfn.IFERROR(INDEX('4. Recovered capital'!$F$8:$BH$32,MATCH($B58,'4. Recovered capital'!$D$8:$D$32,0),MATCH(G$57,'4. Recovered capital'!$F$8:$BH$8,0))/INDEX('4. Recovered capital'!$F$8:$BH$32,MATCH($B58,'4. Recovered capital'!$D$8:$D$32,0),MATCH(G$57-1,'4. Recovered capital'!$F$8:$BH$8,0))-1,"NA")</f>
        <v>0.012789853289427056</v>
      </c>
    </row>
    <row r="59" spans="2:7" ht="12.75">
      <c r="B59" s="129" t="s">
        <v>114</v>
      </c>
      <c r="C59" s="143">
        <f>_xlfn.IFERROR(INDEX('4. Recovered capital'!$F$8:$BH$32,MATCH($B59,'4. Recovered capital'!$D$8:$D$32,0),MATCH(C$57,'4. Recovered capital'!$F$8:$BH$8,0))/INDEX('4. Recovered capital'!$F$8:$BH$32,MATCH($B59,'4. Recovered capital'!$D$8:$D$32,0),MATCH(C$57-1,'4. Recovered capital'!$F$8:$BH$8,0))-1,"NA")</f>
        <v>0.5596557952500498</v>
      </c>
      <c r="D59" s="143">
        <f>_xlfn.IFERROR(INDEX('4. Recovered capital'!$F$8:$BH$32,MATCH($B59,'4. Recovered capital'!$D$8:$D$32,0),MATCH(D$57,'4. Recovered capital'!$F$8:$BH$8,0))/INDEX('4. Recovered capital'!$F$8:$BH$32,MATCH($B59,'4. Recovered capital'!$D$8:$D$32,0),MATCH(D$57-1,'4. Recovered capital'!$F$8:$BH$8,0))-1,"NA")</f>
        <v>-0.10946431054841121</v>
      </c>
      <c r="E59" s="143">
        <f>_xlfn.IFERROR(INDEX('4. Recovered capital'!$F$8:$BH$32,MATCH($B59,'4. Recovered capital'!$D$8:$D$32,0),MATCH(E$57,'4. Recovered capital'!$F$8:$BH$8,0))/INDEX('4. Recovered capital'!$F$8:$BH$32,MATCH($B59,'4. Recovered capital'!$D$8:$D$32,0),MATCH(E$57-1,'4. Recovered capital'!$F$8:$BH$8,0))-1,"NA")</f>
        <v>-0.0055919911618491636</v>
      </c>
      <c r="F59" s="143">
        <f>_xlfn.IFERROR(INDEX('4. Recovered capital'!$F$8:$BH$32,MATCH($B59,'4. Recovered capital'!$D$8:$D$32,0),MATCH(F$57,'4. Recovered capital'!$F$8:$BH$8,0))/INDEX('4. Recovered capital'!$F$8:$BH$32,MATCH($B59,'4. Recovered capital'!$D$8:$D$32,0),MATCH(F$57-1,'4. Recovered capital'!$F$8:$BH$8,0))-1,"NA")</f>
        <v>-0.15718001612059707</v>
      </c>
      <c r="G59" s="143">
        <f>_xlfn.IFERROR(INDEX('4. Recovered capital'!$F$8:$BH$32,MATCH($B59,'4. Recovered capital'!$D$8:$D$32,0),MATCH(G$57,'4. Recovered capital'!$F$8:$BH$8,0))/INDEX('4. Recovered capital'!$F$8:$BH$32,MATCH($B59,'4. Recovered capital'!$D$8:$D$32,0),MATCH(G$57-1,'4. Recovered capital'!$F$8:$BH$8,0))-1,"NA")</f>
        <v>-0.06755302810414754</v>
      </c>
    </row>
    <row r="60" spans="2:7" ht="12.75">
      <c r="B60" s="129" t="s">
        <v>115</v>
      </c>
      <c r="C60" s="143" t="str">
        <f>_xlfn.IFERROR(INDEX('4. Recovered capital'!$F$8:$BH$32,MATCH($B60,'4. Recovered capital'!$D$8:$D$32,0),MATCH(C$57,'4. Recovered capital'!$F$8:$BH$8,0))/INDEX('4. Recovered capital'!$F$8:$BH$32,MATCH($B60,'4. Recovered capital'!$D$8:$D$32,0),MATCH(C$57-1,'4. Recovered capital'!$F$8:$BH$8,0))-1,"NA")</f>
        <v>NA</v>
      </c>
      <c r="D60" s="143" t="str">
        <f>_xlfn.IFERROR(INDEX('4. Recovered capital'!$F$8:$BH$32,MATCH($B60,'4. Recovered capital'!$D$8:$D$32,0),MATCH(D$57,'4. Recovered capital'!$F$8:$BH$8,0))/INDEX('4. Recovered capital'!$F$8:$BH$32,MATCH($B60,'4. Recovered capital'!$D$8:$D$32,0),MATCH(D$57-1,'4. Recovered capital'!$F$8:$BH$8,0))-1,"NA")</f>
        <v>NA</v>
      </c>
      <c r="E60" s="143" t="str">
        <f>_xlfn.IFERROR(INDEX('4. Recovered capital'!$F$8:$BH$32,MATCH($B60,'4. Recovered capital'!$D$8:$D$32,0),MATCH(E$57,'4. Recovered capital'!$F$8:$BH$8,0))/INDEX('4. Recovered capital'!$F$8:$BH$32,MATCH($B60,'4. Recovered capital'!$D$8:$D$32,0),MATCH(E$57-1,'4. Recovered capital'!$F$8:$BH$8,0))-1,"NA")</f>
        <v>NA</v>
      </c>
      <c r="F60" s="143" t="str">
        <f>_xlfn.IFERROR(INDEX('4. Recovered capital'!$F$8:$BH$32,MATCH($B60,'4. Recovered capital'!$D$8:$D$32,0),MATCH(F$57,'4. Recovered capital'!$F$8:$BH$8,0))/INDEX('4. Recovered capital'!$F$8:$BH$32,MATCH($B60,'4. Recovered capital'!$D$8:$D$32,0),MATCH(F$57-1,'4. Recovered capital'!$F$8:$BH$8,0))-1,"NA")</f>
        <v>NA</v>
      </c>
      <c r="G60" s="143" t="str">
        <f>_xlfn.IFERROR(INDEX('4. Recovered capital'!$F$8:$BH$32,MATCH($B60,'4. Recovered capital'!$D$8:$D$32,0),MATCH(G$57,'4. Recovered capital'!$F$8:$BH$8,0))/INDEX('4. Recovered capital'!$F$8:$BH$32,MATCH($B60,'4. Recovered capital'!$D$8:$D$32,0),MATCH(G$57-1,'4. Recovered capital'!$F$8:$BH$8,0))-1,"NA")</f>
        <v>NA</v>
      </c>
    </row>
    <row r="61" spans="2:7" ht="12.75">
      <c r="B61" s="79" t="s">
        <v>324</v>
      </c>
      <c r="C61" s="143" t="str">
        <f>_xlfn.IFERROR(INDEX('4. Recovered capital'!$F$8:$BH$32,MATCH($B61,'4. Recovered capital'!$D$8:$D$32,0),MATCH(C$57,'4. Recovered capital'!$F$8:$BH$8,0))/INDEX('4. Recovered capital'!$F$8:$BH$32,MATCH($B61,'4. Recovered capital'!$D$8:$D$32,0),MATCH(C$57-1,'4. Recovered capital'!$F$8:$BH$8,0))-1,"NA")</f>
        <v>NA</v>
      </c>
      <c r="D61" s="143" t="str">
        <f>_xlfn.IFERROR(INDEX('4. Recovered capital'!$F$8:$BH$32,MATCH($B61,'4. Recovered capital'!$D$8:$D$32,0),MATCH(D$57,'4. Recovered capital'!$F$8:$BH$8,0))/INDEX('4. Recovered capital'!$F$8:$BH$32,MATCH($B61,'4. Recovered capital'!$D$8:$D$32,0),MATCH(D$57-1,'4. Recovered capital'!$F$8:$BH$8,0))-1,"NA")</f>
        <v>NA</v>
      </c>
      <c r="E61" s="143" t="str">
        <f>_xlfn.IFERROR(INDEX('4. Recovered capital'!$F$8:$BH$32,MATCH($B61,'4. Recovered capital'!$D$8:$D$32,0),MATCH(E$57,'4. Recovered capital'!$F$8:$BH$8,0))/INDEX('4. Recovered capital'!$F$8:$BH$32,MATCH($B61,'4. Recovered capital'!$D$8:$D$32,0),MATCH(E$57-1,'4. Recovered capital'!$F$8:$BH$8,0))-1,"NA")</f>
        <v>NA</v>
      </c>
      <c r="F61" s="143" t="str">
        <f>_xlfn.IFERROR(INDEX('4. Recovered capital'!$F$8:$BH$32,MATCH($B61,'4. Recovered capital'!$D$8:$D$32,0),MATCH(F$57,'4. Recovered capital'!$F$8:$BH$8,0))/INDEX('4. Recovered capital'!$F$8:$BH$32,MATCH($B61,'4. Recovered capital'!$D$8:$D$32,0),MATCH(F$57-1,'4. Recovered capital'!$F$8:$BH$8,0))-1,"NA")</f>
        <v>NA</v>
      </c>
      <c r="G61" s="143" t="str">
        <f>_xlfn.IFERROR(INDEX('4. Recovered capital'!$F$8:$BH$32,MATCH($B61,'4. Recovered capital'!$D$8:$D$32,0),MATCH(G$57,'4. Recovered capital'!$F$8:$BH$8,0))/INDEX('4. Recovered capital'!$F$8:$BH$32,MATCH($B61,'4. Recovered capital'!$D$8:$D$32,0),MATCH(G$57-1,'4. Recovered capital'!$F$8:$BH$8,0))-1,"NA")</f>
        <v>NA</v>
      </c>
    </row>
    <row r="62" spans="2:7" ht="12.75">
      <c r="B62" s="129" t="s">
        <v>166</v>
      </c>
      <c r="C62" s="143">
        <f>_xlfn.IFERROR(INDEX('4. Recovered capital'!$F$8:$BH$32,MATCH($B62,'4. Recovered capital'!$D$8:$D$32,0),MATCH(C$57,'4. Recovered capital'!$F$8:$BH$8,0))/INDEX('4. Recovered capital'!$F$8:$BH$32,MATCH($B62,'4. Recovered capital'!$D$8:$D$32,0),MATCH(C$57-1,'4. Recovered capital'!$F$8:$BH$8,0))-1,"NA")</f>
        <v>0.027618574159934406</v>
      </c>
      <c r="D62" s="143">
        <f>_xlfn.IFERROR(INDEX('4. Recovered capital'!$F$8:$BH$32,MATCH($B62,'4. Recovered capital'!$D$8:$D$32,0),MATCH(D$57,'4. Recovered capital'!$F$8:$BH$8,0))/INDEX('4. Recovered capital'!$F$8:$BH$32,MATCH($B62,'4. Recovered capital'!$D$8:$D$32,0),MATCH(D$57-1,'4. Recovered capital'!$F$8:$BH$8,0))-1,"NA")</f>
        <v>-0.0036698904186522885</v>
      </c>
      <c r="E62" s="143">
        <f>_xlfn.IFERROR(INDEX('4. Recovered capital'!$F$8:$BH$32,MATCH($B62,'4. Recovered capital'!$D$8:$D$32,0),MATCH(E$57,'4. Recovered capital'!$F$8:$BH$8,0))/INDEX('4. Recovered capital'!$F$8:$BH$32,MATCH($B62,'4. Recovered capital'!$D$8:$D$32,0),MATCH(E$57-1,'4. Recovered capital'!$F$8:$BH$8,0))-1,"NA")</f>
        <v>-0.007228509634498392</v>
      </c>
      <c r="F62" s="143">
        <f>_xlfn.IFERROR(INDEX('4. Recovered capital'!$F$8:$BH$32,MATCH($B62,'4. Recovered capital'!$D$8:$D$32,0),MATCH(F$57,'4. Recovered capital'!$F$8:$BH$8,0))/INDEX('4. Recovered capital'!$F$8:$BH$32,MATCH($B62,'4. Recovered capital'!$D$8:$D$32,0),MATCH(F$57-1,'4. Recovered capital'!$F$8:$BH$8,0))-1,"NA")</f>
        <v>0.021470741409917782</v>
      </c>
      <c r="G62" s="143">
        <f>_xlfn.IFERROR(INDEX('4. Recovered capital'!$F$8:$BH$32,MATCH($B62,'4. Recovered capital'!$D$8:$D$32,0),MATCH(G$57,'4. Recovered capital'!$F$8:$BH$8,0))/INDEX('4. Recovered capital'!$F$8:$BH$32,MATCH($B62,'4. Recovered capital'!$D$8:$D$32,0),MATCH(G$57-1,'4. Recovered capital'!$F$8:$BH$8,0))-1,"NA")</f>
        <v>0.09893028474204035</v>
      </c>
    </row>
    <row r="63" spans="2:7" ht="12.75">
      <c r="B63" s="129" t="s">
        <v>167</v>
      </c>
      <c r="C63" s="143">
        <f>_xlfn.IFERROR(INDEX('4. Recovered capital'!$F$8:$BH$32,MATCH($B63,'4. Recovered capital'!$D$8:$D$32,0),MATCH(C$57,'4. Recovered capital'!$F$8:$BH$8,0))/INDEX('4. Recovered capital'!$F$8:$BH$32,MATCH($B63,'4. Recovered capital'!$D$8:$D$32,0),MATCH(C$57-1,'4. Recovered capital'!$F$8:$BH$8,0))-1,"NA")</f>
        <v>0.23639340767222028</v>
      </c>
      <c r="D63" s="143">
        <f>_xlfn.IFERROR(INDEX('4. Recovered capital'!$F$8:$BH$32,MATCH($B63,'4. Recovered capital'!$D$8:$D$32,0),MATCH(D$57,'4. Recovered capital'!$F$8:$BH$8,0))/INDEX('4. Recovered capital'!$F$8:$BH$32,MATCH($B63,'4. Recovered capital'!$D$8:$D$32,0),MATCH(D$57-1,'4. Recovered capital'!$F$8:$BH$8,0))-1,"NA")</f>
        <v>-0.07487456905929002</v>
      </c>
      <c r="E63" s="143">
        <f>_xlfn.IFERROR(INDEX('4. Recovered capital'!$F$8:$BH$32,MATCH($B63,'4. Recovered capital'!$D$8:$D$32,0),MATCH(E$57,'4. Recovered capital'!$F$8:$BH$8,0))/INDEX('4. Recovered capital'!$F$8:$BH$32,MATCH($B63,'4. Recovered capital'!$D$8:$D$32,0),MATCH(E$57-1,'4. Recovered capital'!$F$8:$BH$8,0))-1,"NA")</f>
        <v>-0.09373899578417888</v>
      </c>
      <c r="F63" s="143">
        <f>_xlfn.IFERROR(INDEX('4. Recovered capital'!$F$8:$BH$32,MATCH($B63,'4. Recovered capital'!$D$8:$D$32,0),MATCH(F$57,'4. Recovered capital'!$F$8:$BH$8,0))/INDEX('4. Recovered capital'!$F$8:$BH$32,MATCH($B63,'4. Recovered capital'!$D$8:$D$32,0),MATCH(F$57-1,'4. Recovered capital'!$F$8:$BH$8,0))-1,"NA")</f>
        <v>-0.0018267805251452884</v>
      </c>
      <c r="G63" s="143">
        <f>_xlfn.IFERROR(INDEX('4. Recovered capital'!$F$8:$BH$32,MATCH($B63,'4. Recovered capital'!$D$8:$D$32,0),MATCH(G$57,'4. Recovered capital'!$F$8:$BH$8,0))/INDEX('4. Recovered capital'!$F$8:$BH$32,MATCH($B63,'4. Recovered capital'!$D$8:$D$32,0),MATCH(G$57-1,'4. Recovered capital'!$F$8:$BH$8,0))-1,"NA")</f>
        <v>0.12704538382606145</v>
      </c>
    </row>
    <row r="66" spans="2:8" ht="12.75">
      <c r="B66" s="85" t="s">
        <v>341</v>
      </c>
      <c r="C66" s="417" t="s">
        <v>108</v>
      </c>
      <c r="D66" s="418"/>
      <c r="E66" s="418"/>
      <c r="F66" s="419" t="s">
        <v>109</v>
      </c>
      <c r="G66" s="419"/>
      <c r="H66" s="419"/>
    </row>
    <row r="67" spans="2:8" ht="12.75">
      <c r="B67" s="78" t="s">
        <v>31</v>
      </c>
      <c r="C67" s="78" t="s">
        <v>411</v>
      </c>
      <c r="D67" s="78" t="s">
        <v>552</v>
      </c>
      <c r="E67" s="78" t="s">
        <v>409</v>
      </c>
      <c r="F67" s="78" t="s">
        <v>411</v>
      </c>
      <c r="G67" s="78" t="s">
        <v>178</v>
      </c>
      <c r="H67" s="78" t="s">
        <v>409</v>
      </c>
    </row>
    <row r="68" spans="2:8" ht="12.75">
      <c r="B68" s="84" t="s">
        <v>32</v>
      </c>
      <c r="C68" s="78"/>
      <c r="D68" s="78"/>
      <c r="E68" s="78"/>
      <c r="F68" s="78"/>
      <c r="G68" s="78"/>
      <c r="H68" s="78"/>
    </row>
    <row r="69" spans="2:8" ht="12.75">
      <c r="B69" s="125" t="s">
        <v>155</v>
      </c>
      <c r="C69" s="89"/>
      <c r="D69" s="89"/>
      <c r="E69" s="89"/>
      <c r="F69" s="89"/>
      <c r="G69" s="89"/>
      <c r="H69" s="89"/>
    </row>
    <row r="70" spans="2:8" ht="12.75">
      <c r="B70" s="124" t="s">
        <v>342</v>
      </c>
      <c r="C70" s="139">
        <f>'5. Weighted average price'!M12</f>
        <v>46441.63458999994</v>
      </c>
      <c r="D70" s="139">
        <f>'5. Weighted average price'!N12</f>
        <v>52740.645</v>
      </c>
      <c r="E70" s="152">
        <f>'5. Weighted average price'!O12</f>
        <v>0.8805662992934566</v>
      </c>
      <c r="F70" s="139">
        <f>'5. Weighted average price'!P12</f>
        <v>0</v>
      </c>
      <c r="G70" s="139">
        <f>'5. Weighted average price'!Q12</f>
        <v>0</v>
      </c>
      <c r="H70" s="152">
        <f>'5. Weighted average price'!R12</f>
        <v>0</v>
      </c>
    </row>
    <row r="71" spans="2:8" ht="12.75">
      <c r="B71" s="124" t="s">
        <v>343</v>
      </c>
      <c r="C71" s="139">
        <f>'5. Weighted average price'!T12</f>
        <v>0</v>
      </c>
      <c r="D71" s="139">
        <f>'5. Weighted average price'!U12</f>
        <v>0</v>
      </c>
      <c r="E71" s="152">
        <f>'5. Weighted average price'!V12</f>
        <v>0</v>
      </c>
      <c r="F71" s="139">
        <f>'5. Weighted average price'!W12</f>
        <v>0</v>
      </c>
      <c r="G71" s="139">
        <f>'5. Weighted average price'!X12</f>
        <v>0</v>
      </c>
      <c r="H71" s="152">
        <f>'5. Weighted average price'!Y12</f>
        <v>0</v>
      </c>
    </row>
    <row r="72" spans="2:8" ht="12.75">
      <c r="B72" s="124" t="s">
        <v>344</v>
      </c>
      <c r="C72" s="139">
        <f>'5. Weighted average price'!Z12</f>
        <v>0</v>
      </c>
      <c r="D72" s="139">
        <f>'5. Weighted average price'!AA12</f>
        <v>0</v>
      </c>
      <c r="E72" s="152">
        <f>'5. Weighted average price'!AB12</f>
        <v>0</v>
      </c>
      <c r="F72" s="139">
        <f>'5. Weighted average price'!AC12</f>
        <v>0</v>
      </c>
      <c r="G72" s="139">
        <f>'5. Weighted average price'!AD12</f>
        <v>0</v>
      </c>
      <c r="H72" s="152">
        <f>'5. Weighted average price'!AE12</f>
        <v>0</v>
      </c>
    </row>
    <row r="73" spans="2:8" ht="12.75">
      <c r="B73" s="124" t="s">
        <v>345</v>
      </c>
      <c r="C73" s="139">
        <f>'5. Weighted average price'!AF12</f>
        <v>0</v>
      </c>
      <c r="D73" s="139">
        <f>'5. Weighted average price'!AG12</f>
        <v>0</v>
      </c>
      <c r="E73" s="152">
        <f>'5. Weighted average price'!AH12</f>
        <v>0</v>
      </c>
      <c r="F73" s="139">
        <f>'5. Weighted average price'!AI12</f>
        <v>0</v>
      </c>
      <c r="G73" s="139">
        <f>'5. Weighted average price'!AJ12</f>
        <v>0</v>
      </c>
      <c r="H73" s="152">
        <f>'5. Weighted average price'!AK12</f>
        <v>0</v>
      </c>
    </row>
    <row r="74" spans="2:8" ht="12.75">
      <c r="B74" s="124" t="s">
        <v>346</v>
      </c>
      <c r="C74" s="139">
        <f>'5. Weighted average price'!AM12</f>
        <v>0</v>
      </c>
      <c r="D74" s="139">
        <f>'5. Weighted average price'!AN12</f>
        <v>0</v>
      </c>
      <c r="E74" s="152">
        <f>'5. Weighted average price'!AO12</f>
        <v>0</v>
      </c>
      <c r="F74" s="139">
        <f>'5. Weighted average price'!AP12</f>
        <v>0</v>
      </c>
      <c r="G74" s="139">
        <f>'5. Weighted average price'!AQ12</f>
        <v>0</v>
      </c>
      <c r="H74" s="152">
        <f>'5. Weighted average price'!AR12</f>
        <v>0</v>
      </c>
    </row>
    <row r="75" spans="2:8" ht="12.75">
      <c r="B75" s="124" t="s">
        <v>347</v>
      </c>
      <c r="C75" s="139">
        <f>'5. Weighted average price'!AS12</f>
        <v>0</v>
      </c>
      <c r="D75" s="139">
        <f>'5. Weighted average price'!AT12</f>
        <v>0</v>
      </c>
      <c r="E75" s="152">
        <f>'5. Weighted average price'!AU12</f>
        <v>0</v>
      </c>
      <c r="F75" s="139">
        <f>'5. Weighted average price'!AV12</f>
        <v>0</v>
      </c>
      <c r="G75" s="139">
        <f>'5. Weighted average price'!AW12</f>
        <v>0</v>
      </c>
      <c r="H75" s="152">
        <f>'5. Weighted average price'!AX12</f>
        <v>0</v>
      </c>
    </row>
    <row r="76" spans="2:8" ht="12.75">
      <c r="B76" s="124" t="s">
        <v>348</v>
      </c>
      <c r="C76" s="139">
        <f>'5. Weighted average price'!AY12</f>
        <v>0</v>
      </c>
      <c r="D76" s="139">
        <f>'5. Weighted average price'!AZ12</f>
        <v>0</v>
      </c>
      <c r="E76" s="152">
        <f>'5. Weighted average price'!BA12</f>
        <v>0</v>
      </c>
      <c r="F76" s="139">
        <f>'5. Weighted average price'!BB12</f>
        <v>0</v>
      </c>
      <c r="G76" s="139">
        <f>'5. Weighted average price'!BC12</f>
        <v>0</v>
      </c>
      <c r="H76" s="152">
        <f>'5. Weighted average price'!BD12</f>
        <v>0</v>
      </c>
    </row>
    <row r="77" spans="2:8" ht="12.75">
      <c r="B77" s="124" t="s">
        <v>349</v>
      </c>
      <c r="C77" s="139">
        <f>'5. Weighted average price'!BE12</f>
        <v>0</v>
      </c>
      <c r="D77" s="139">
        <f>'5. Weighted average price'!BF12</f>
        <v>0</v>
      </c>
      <c r="E77" s="152">
        <f>'5. Weighted average price'!BG12</f>
        <v>0</v>
      </c>
      <c r="F77" s="139">
        <f>'5. Weighted average price'!BH12</f>
        <v>0</v>
      </c>
      <c r="G77" s="139">
        <f>'5. Weighted average price'!BI12</f>
        <v>0</v>
      </c>
      <c r="H77" s="152">
        <f>'5. Weighted average price'!BJ12</f>
        <v>0</v>
      </c>
    </row>
    <row r="78" spans="2:8" ht="12.75">
      <c r="B78" s="125" t="s">
        <v>203</v>
      </c>
      <c r="C78" s="89"/>
      <c r="D78" s="89"/>
      <c r="E78" s="153"/>
      <c r="F78" s="89"/>
      <c r="G78" s="89"/>
      <c r="H78" s="153"/>
    </row>
    <row r="79" spans="2:8" ht="12.75">
      <c r="B79" s="124" t="s">
        <v>342</v>
      </c>
      <c r="C79" s="139">
        <f>'5. Weighted average price'!M13</f>
        <v>0</v>
      </c>
      <c r="D79" s="139">
        <f>'5. Weighted average price'!N13</f>
        <v>0</v>
      </c>
      <c r="E79" s="152">
        <f>'5. Weighted average price'!O13</f>
        <v>0</v>
      </c>
      <c r="F79" s="139">
        <f>'5. Weighted average price'!P13</f>
        <v>0</v>
      </c>
      <c r="G79" s="139">
        <f>'5. Weighted average price'!Q13</f>
        <v>0</v>
      </c>
      <c r="H79" s="152">
        <f>'5. Weighted average price'!R13</f>
        <v>0</v>
      </c>
    </row>
    <row r="80" spans="2:8" ht="12.75">
      <c r="B80" s="124" t="s">
        <v>343</v>
      </c>
      <c r="C80" s="139">
        <f>'5. Weighted average price'!T13</f>
        <v>0</v>
      </c>
      <c r="D80" s="139">
        <f>'5. Weighted average price'!U13</f>
        <v>0</v>
      </c>
      <c r="E80" s="152">
        <f>'5. Weighted average price'!V13</f>
        <v>0</v>
      </c>
      <c r="F80" s="139">
        <f>'5. Weighted average price'!W13</f>
        <v>0</v>
      </c>
      <c r="G80" s="139">
        <f>'5. Weighted average price'!X13</f>
        <v>0</v>
      </c>
      <c r="H80" s="152">
        <f>'5. Weighted average price'!Y13</f>
        <v>0</v>
      </c>
    </row>
    <row r="81" spans="2:8" ht="12.75">
      <c r="B81" s="124" t="s">
        <v>344</v>
      </c>
      <c r="C81" s="139">
        <f>'5. Weighted average price'!Z13</f>
        <v>0</v>
      </c>
      <c r="D81" s="139">
        <f>'5. Weighted average price'!AA13</f>
        <v>0</v>
      </c>
      <c r="E81" s="152">
        <f>'5. Weighted average price'!AB13</f>
        <v>0</v>
      </c>
      <c r="F81" s="139">
        <f>'5. Weighted average price'!AC13</f>
        <v>0</v>
      </c>
      <c r="G81" s="139">
        <f>'5. Weighted average price'!AD13</f>
        <v>0</v>
      </c>
      <c r="H81" s="152">
        <f>'5. Weighted average price'!AE13</f>
        <v>0</v>
      </c>
    </row>
    <row r="82" spans="2:8" ht="12.75">
      <c r="B82" s="124" t="s">
        <v>345</v>
      </c>
      <c r="C82" s="139">
        <f>'5. Weighted average price'!AF13</f>
        <v>0</v>
      </c>
      <c r="D82" s="139">
        <f>'5. Weighted average price'!AG13</f>
        <v>0</v>
      </c>
      <c r="E82" s="152">
        <f>'5. Weighted average price'!AH13</f>
        <v>0</v>
      </c>
      <c r="F82" s="139">
        <f>'5. Weighted average price'!AI13</f>
        <v>0</v>
      </c>
      <c r="G82" s="139">
        <f>'5. Weighted average price'!AJ13</f>
        <v>0</v>
      </c>
      <c r="H82" s="152">
        <f>'5. Weighted average price'!AK13</f>
        <v>0</v>
      </c>
    </row>
    <row r="83" spans="2:8" ht="12.75">
      <c r="B83" s="124" t="s">
        <v>346</v>
      </c>
      <c r="C83" s="139">
        <f>'5. Weighted average price'!AM13</f>
        <v>0</v>
      </c>
      <c r="D83" s="139">
        <f>'5. Weighted average price'!AN13</f>
        <v>0</v>
      </c>
      <c r="E83" s="152">
        <f>'5. Weighted average price'!AO13</f>
        <v>0</v>
      </c>
      <c r="F83" s="139">
        <f>'5. Weighted average price'!AP13</f>
        <v>0</v>
      </c>
      <c r="G83" s="139">
        <f>'5. Weighted average price'!AQ13</f>
        <v>0</v>
      </c>
      <c r="H83" s="152">
        <f>'5. Weighted average price'!AR13</f>
        <v>0</v>
      </c>
    </row>
    <row r="84" spans="2:8" ht="12.75">
      <c r="B84" s="124" t="s">
        <v>347</v>
      </c>
      <c r="C84" s="139">
        <f>'5. Weighted average price'!AS13</f>
        <v>0</v>
      </c>
      <c r="D84" s="139">
        <f>'5. Weighted average price'!AT13</f>
        <v>0</v>
      </c>
      <c r="E84" s="152">
        <f>'5. Weighted average price'!AU13</f>
        <v>0</v>
      </c>
      <c r="F84" s="139">
        <f>'5. Weighted average price'!AV13</f>
        <v>0</v>
      </c>
      <c r="G84" s="139">
        <f>'5. Weighted average price'!AW13</f>
        <v>0</v>
      </c>
      <c r="H84" s="152">
        <f>'5. Weighted average price'!AX13</f>
        <v>0</v>
      </c>
    </row>
    <row r="85" spans="2:8" ht="12.75">
      <c r="B85" s="124" t="s">
        <v>348</v>
      </c>
      <c r="C85" s="139">
        <f>'5. Weighted average price'!AY13</f>
        <v>0</v>
      </c>
      <c r="D85" s="139">
        <f>'5. Weighted average price'!AZ13</f>
        <v>0</v>
      </c>
      <c r="E85" s="152">
        <f>'5. Weighted average price'!BA13</f>
        <v>0</v>
      </c>
      <c r="F85" s="139">
        <f>'5. Weighted average price'!BB13</f>
        <v>0</v>
      </c>
      <c r="G85" s="139">
        <f>'5. Weighted average price'!BC13</f>
        <v>0</v>
      </c>
      <c r="H85" s="152">
        <f>'5. Weighted average price'!BD13</f>
        <v>0</v>
      </c>
    </row>
    <row r="86" spans="2:8" ht="12.75">
      <c r="B86" s="124" t="s">
        <v>349</v>
      </c>
      <c r="C86" s="139">
        <f>'5. Weighted average price'!BE13</f>
        <v>0</v>
      </c>
      <c r="D86" s="139">
        <f>'5. Weighted average price'!BF13</f>
        <v>0</v>
      </c>
      <c r="E86" s="152">
        <f>'5. Weighted average price'!BG13</f>
        <v>0</v>
      </c>
      <c r="F86" s="139">
        <f>'5. Weighted average price'!BH13</f>
        <v>0</v>
      </c>
      <c r="G86" s="139">
        <f>'5. Weighted average price'!BI13</f>
        <v>0</v>
      </c>
      <c r="H86" s="152">
        <f>'5. Weighted average price'!BJ13</f>
        <v>0</v>
      </c>
    </row>
    <row r="87" spans="2:8" ht="12.75">
      <c r="B87" s="125" t="s">
        <v>34</v>
      </c>
      <c r="C87" s="89"/>
      <c r="D87" s="89"/>
      <c r="E87" s="153"/>
      <c r="F87" s="89"/>
      <c r="G87" s="89"/>
      <c r="H87" s="153"/>
    </row>
    <row r="88" spans="2:8" ht="12.75">
      <c r="B88" s="124" t="s">
        <v>342</v>
      </c>
      <c r="C88" s="139">
        <f>'5. Weighted average price'!M14</f>
        <v>0</v>
      </c>
      <c r="D88" s="139">
        <f>'5. Weighted average price'!N14</f>
        <v>0</v>
      </c>
      <c r="E88" s="152">
        <f>'5. Weighted average price'!O14</f>
        <v>0</v>
      </c>
      <c r="F88" s="139">
        <f>'5. Weighted average price'!P14</f>
        <v>0</v>
      </c>
      <c r="G88" s="139">
        <f>'5. Weighted average price'!Q14</f>
        <v>0</v>
      </c>
      <c r="H88" s="152">
        <f>'5. Weighted average price'!R14</f>
        <v>0</v>
      </c>
    </row>
    <row r="89" spans="2:8" ht="12.75">
      <c r="B89" s="124" t="s">
        <v>343</v>
      </c>
      <c r="C89" s="139">
        <f>'5. Weighted average price'!T14</f>
        <v>0</v>
      </c>
      <c r="D89" s="139">
        <f>'5. Weighted average price'!U14</f>
        <v>0</v>
      </c>
      <c r="E89" s="152">
        <f>'5. Weighted average price'!V14</f>
        <v>0</v>
      </c>
      <c r="F89" s="139">
        <f>'5. Weighted average price'!W14</f>
        <v>0</v>
      </c>
      <c r="G89" s="139">
        <f>'5. Weighted average price'!X14</f>
        <v>0</v>
      </c>
      <c r="H89" s="152">
        <f>'5. Weighted average price'!Y14</f>
        <v>0</v>
      </c>
    </row>
    <row r="90" spans="2:8" ht="12.75">
      <c r="B90" s="124" t="s">
        <v>344</v>
      </c>
      <c r="C90" s="139">
        <f>'5. Weighted average price'!Z14</f>
        <v>0</v>
      </c>
      <c r="D90" s="139">
        <f>'5. Weighted average price'!AA14</f>
        <v>0</v>
      </c>
      <c r="E90" s="152">
        <f>'5. Weighted average price'!AB14</f>
        <v>0</v>
      </c>
      <c r="F90" s="139">
        <f>'5. Weighted average price'!AC14</f>
        <v>0</v>
      </c>
      <c r="G90" s="139">
        <f>'5. Weighted average price'!AD14</f>
        <v>0</v>
      </c>
      <c r="H90" s="152">
        <f>'5. Weighted average price'!AE14</f>
        <v>0</v>
      </c>
    </row>
    <row r="91" spans="2:8" ht="12.75">
      <c r="B91" s="124" t="s">
        <v>345</v>
      </c>
      <c r="C91" s="139">
        <f>'5. Weighted average price'!AF14</f>
        <v>0</v>
      </c>
      <c r="D91" s="139">
        <f>'5. Weighted average price'!AG14</f>
        <v>0</v>
      </c>
      <c r="E91" s="152">
        <f>'5. Weighted average price'!AH14</f>
        <v>0</v>
      </c>
      <c r="F91" s="139">
        <f>'5. Weighted average price'!AI14</f>
        <v>0</v>
      </c>
      <c r="G91" s="139">
        <f>'5. Weighted average price'!AJ14</f>
        <v>0</v>
      </c>
      <c r="H91" s="152">
        <f>'5. Weighted average price'!AK14</f>
        <v>0</v>
      </c>
    </row>
    <row r="92" spans="2:8" ht="12.75">
      <c r="B92" s="124" t="s">
        <v>346</v>
      </c>
      <c r="C92" s="139">
        <f>'5. Weighted average price'!AM14</f>
        <v>0</v>
      </c>
      <c r="D92" s="139">
        <f>'5. Weighted average price'!AN14</f>
        <v>0</v>
      </c>
      <c r="E92" s="152">
        <f>'5. Weighted average price'!AO14</f>
        <v>0</v>
      </c>
      <c r="F92" s="139">
        <f>'5. Weighted average price'!AP14</f>
        <v>0</v>
      </c>
      <c r="G92" s="139">
        <f>'5. Weighted average price'!AQ14</f>
        <v>0</v>
      </c>
      <c r="H92" s="152">
        <f>'5. Weighted average price'!AR14</f>
        <v>0</v>
      </c>
    </row>
    <row r="93" spans="2:8" ht="12.75">
      <c r="B93" s="124" t="s">
        <v>347</v>
      </c>
      <c r="C93" s="139">
        <f>'5. Weighted average price'!AS14</f>
        <v>0</v>
      </c>
      <c r="D93" s="139">
        <f>'5. Weighted average price'!AT14</f>
        <v>0</v>
      </c>
      <c r="E93" s="152">
        <f>'5. Weighted average price'!AU14</f>
        <v>0</v>
      </c>
      <c r="F93" s="139">
        <f>'5. Weighted average price'!AV14</f>
        <v>0</v>
      </c>
      <c r="G93" s="139">
        <f>'5. Weighted average price'!AW14</f>
        <v>0</v>
      </c>
      <c r="H93" s="152">
        <f>'5. Weighted average price'!AX14</f>
        <v>0</v>
      </c>
    </row>
    <row r="94" spans="2:8" ht="12.75">
      <c r="B94" s="124" t="s">
        <v>348</v>
      </c>
      <c r="C94" s="139">
        <f>'5. Weighted average price'!AY14</f>
        <v>0</v>
      </c>
      <c r="D94" s="139">
        <f>'5. Weighted average price'!AZ14</f>
        <v>0</v>
      </c>
      <c r="E94" s="152">
        <f>'5. Weighted average price'!BA14</f>
        <v>0</v>
      </c>
      <c r="F94" s="139">
        <f>'5. Weighted average price'!BB14</f>
        <v>0</v>
      </c>
      <c r="G94" s="139">
        <f>'5. Weighted average price'!BC14</f>
        <v>0</v>
      </c>
      <c r="H94" s="152">
        <f>'5. Weighted average price'!BD14</f>
        <v>0</v>
      </c>
    </row>
    <row r="95" spans="2:8" ht="12.75">
      <c r="B95" s="124" t="s">
        <v>349</v>
      </c>
      <c r="C95" s="139">
        <f>'5. Weighted average price'!BE14</f>
        <v>0</v>
      </c>
      <c r="D95" s="139">
        <f>'5. Weighted average price'!BF14</f>
        <v>0</v>
      </c>
      <c r="E95" s="152">
        <f>'5. Weighted average price'!BG14</f>
        <v>0</v>
      </c>
      <c r="F95" s="139">
        <f>'5. Weighted average price'!BH14</f>
        <v>0</v>
      </c>
      <c r="G95" s="139">
        <f>'5. Weighted average price'!BI14</f>
        <v>0</v>
      </c>
      <c r="H95" s="152">
        <f>'5. Weighted average price'!BJ14</f>
        <v>0</v>
      </c>
    </row>
    <row r="96" spans="2:8" ht="12.75">
      <c r="B96" s="84" t="s">
        <v>230</v>
      </c>
      <c r="C96" s="89"/>
      <c r="D96" s="89"/>
      <c r="E96" s="153"/>
      <c r="F96" s="89"/>
      <c r="G96" s="89"/>
      <c r="H96" s="153"/>
    </row>
    <row r="97" spans="2:8" ht="12.75">
      <c r="B97" s="125" t="s">
        <v>228</v>
      </c>
      <c r="C97" s="139">
        <f>'5. Weighted average price'!F16</f>
        <v>0</v>
      </c>
      <c r="D97" s="139">
        <f>'5. Weighted average price'!G16</f>
        <v>0</v>
      </c>
      <c r="E97" s="152">
        <f>'5. Weighted average price'!H16</f>
        <v>0</v>
      </c>
      <c r="F97" s="139">
        <f>'5. Weighted average price'!I16</f>
        <v>0</v>
      </c>
      <c r="G97" s="139">
        <f>'5. Weighted average price'!J16</f>
        <v>0</v>
      </c>
      <c r="H97" s="152">
        <f>'5. Weighted average price'!K16</f>
        <v>0</v>
      </c>
    </row>
    <row r="98" spans="2:8" ht="12.75">
      <c r="B98" s="108" t="s">
        <v>35</v>
      </c>
      <c r="C98" s="89"/>
      <c r="D98" s="89"/>
      <c r="E98" s="153"/>
      <c r="F98" s="89"/>
      <c r="G98" s="89"/>
      <c r="H98" s="153"/>
    </row>
    <row r="99" spans="2:8" ht="12.75">
      <c r="B99" s="125" t="s">
        <v>229</v>
      </c>
      <c r="C99" s="139">
        <f>'5. Weighted average price'!F18</f>
        <v>0</v>
      </c>
      <c r="D99" s="139">
        <f>'5. Weighted average price'!G18</f>
        <v>0</v>
      </c>
      <c r="E99" s="152">
        <f>'5. Weighted average price'!H18</f>
        <v>0</v>
      </c>
      <c r="F99" s="139">
        <f>'5. Weighted average price'!I18</f>
        <v>0</v>
      </c>
      <c r="G99" s="139">
        <f>'5. Weighted average price'!J18</f>
        <v>0</v>
      </c>
      <c r="H99" s="152">
        <f>'5. Weighted average price'!K18</f>
        <v>0</v>
      </c>
    </row>
    <row r="100" spans="2:8" ht="12.75">
      <c r="B100" s="108" t="s">
        <v>408</v>
      </c>
      <c r="C100" s="139">
        <f>'5. Weighted average price'!F19</f>
        <v>902.28</v>
      </c>
      <c r="D100" s="133"/>
      <c r="E100" s="133"/>
      <c r="F100" s="139">
        <f>'5. Weighted average price'!I19</f>
        <v>142.18927</v>
      </c>
      <c r="G100" s="133"/>
      <c r="H100" s="133"/>
    </row>
    <row r="102" ht="12.75">
      <c r="F102" s="121"/>
    </row>
    <row r="103" spans="2:4" ht="25.5">
      <c r="B103" s="136" t="s">
        <v>394</v>
      </c>
      <c r="C103" s="85" t="s">
        <v>335</v>
      </c>
      <c r="D103" s="85" t="s">
        <v>336</v>
      </c>
    </row>
    <row r="104" spans="2:4" ht="25.5">
      <c r="B104" s="79" t="s">
        <v>352</v>
      </c>
      <c r="C104" s="139">
        <f>C37</f>
        <v>686847939.7950407</v>
      </c>
      <c r="D104" s="139">
        <f>C52</f>
        <v>1260492977.388623</v>
      </c>
    </row>
    <row r="105" spans="2:4" ht="12.75">
      <c r="B105" s="129" t="s">
        <v>353</v>
      </c>
      <c r="C105" s="142">
        <f>_xlfn.IFERROR('3. Statement of pipeline assets'!D99/'3. Statement of pipeline assets'!D100,0)</f>
        <v>0.004764894076812132</v>
      </c>
      <c r="D105" s="142">
        <f>_xlfn.IFERROR('4. Recovered capital'!E23/'4. Recovered capital'!E24,0)</f>
        <v>0.02791159360157958</v>
      </c>
    </row>
    <row r="106" spans="2:4" ht="12.75">
      <c r="B106" s="129" t="s">
        <v>354</v>
      </c>
      <c r="C106" s="142">
        <f>_xlfn.IFERROR('3. Statement of pipeline assets'!D80/'3. Statement of pipeline assets'!D100,0)</f>
        <v>0.995235105923188</v>
      </c>
      <c r="D106" s="142">
        <f>_xlfn.IFERROR('4. Recovered capital'!E16/'4. Recovered capital'!E24,0)</f>
        <v>0.9720884063984204</v>
      </c>
    </row>
    <row r="107" spans="2:3" ht="27" customHeight="1">
      <c r="B107" s="135"/>
      <c r="C107" s="85" t="s">
        <v>337</v>
      </c>
    </row>
    <row r="108" spans="2:3" ht="12.75">
      <c r="B108" s="129" t="s">
        <v>357</v>
      </c>
      <c r="C108" s="141">
        <f>_xlfn.IFERROR('2. Revenues and expenses'!D16/'2. Revenues and expenses'!D20,0)</f>
        <v>1</v>
      </c>
    </row>
    <row r="109" spans="2:3" ht="12.75">
      <c r="B109" s="129" t="s">
        <v>358</v>
      </c>
      <c r="C109" s="141">
        <f>_xlfn.IFERROR('2. Revenues and expenses'!D19/'2. Revenues and expenses'!D20,0)</f>
        <v>0</v>
      </c>
    </row>
    <row r="110" spans="2:3" ht="12.75">
      <c r="B110" s="129" t="s">
        <v>356</v>
      </c>
      <c r="C110" s="141">
        <f>_xlfn.IFERROR('2. Revenues and expenses'!D30/'2. Revenues and expenses'!D42,0)</f>
        <v>0.9335716646735703</v>
      </c>
    </row>
    <row r="111" spans="2:3" ht="12.75">
      <c r="B111" s="129" t="s">
        <v>355</v>
      </c>
      <c r="C111" s="141">
        <f>_xlfn.IFERROR('2. Revenues and expenses'!D41/'2. Revenues and expenses'!D42,0)</f>
        <v>0.06642833532642956</v>
      </c>
    </row>
    <row r="114" spans="2:4" ht="31.5" customHeight="1">
      <c r="B114" s="135" t="s">
        <v>404</v>
      </c>
      <c r="C114" s="85" t="s">
        <v>337</v>
      </c>
      <c r="D114" s="85" t="s">
        <v>366</v>
      </c>
    </row>
    <row r="115" spans="2:4" ht="12.75">
      <c r="B115" s="129" t="s">
        <v>367</v>
      </c>
      <c r="C115" s="139">
        <f>'2. Revenues and expenses'!F24</f>
        <v>-9789046.498464765</v>
      </c>
      <c r="D115" s="139">
        <f>'3.3 Depreciation amortisation'!N53</f>
        <v>-9789046.551936267</v>
      </c>
    </row>
    <row r="116" spans="2:4" ht="12.75">
      <c r="B116" s="129" t="s">
        <v>368</v>
      </c>
      <c r="C116" s="139">
        <f>'2. Revenues and expenses'!F35</f>
        <v>-696540.0599999998</v>
      </c>
      <c r="D116" s="139">
        <f>'3.3 Depreciation amortisation'!M78</f>
        <v>-658426.4499999998</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A2" sqref="A2"/>
    </sheetView>
  </sheetViews>
  <sheetFormatPr defaultColWidth="9.140625" defaultRowHeight="12.75"/>
  <cols>
    <col min="1" max="1" width="12.00390625" style="162" customWidth="1"/>
    <col min="2" max="2" width="42.7109375" style="162" customWidth="1"/>
    <col min="3" max="4" width="42.8515625" style="162" customWidth="1"/>
    <col min="5" max="5" width="6.7109375" style="162" customWidth="1"/>
    <col min="6" max="8" width="19.8515625" style="162" customWidth="1"/>
    <col min="9" max="9" width="18.28125" style="162" customWidth="1"/>
    <col min="10" max="16384" width="9.140625" style="162" customWidth="1"/>
  </cols>
  <sheetData>
    <row r="1" spans="2:4" ht="22.5" customHeight="1">
      <c r="B1" s="177" t="s">
        <v>96</v>
      </c>
      <c r="D1" s="178"/>
    </row>
    <row r="2" spans="2:3" ht="15">
      <c r="B2" s="179" t="str">
        <f>Tradingname</f>
        <v>Queensland Gas Pipeline</v>
      </c>
      <c r="C2" s="180"/>
    </row>
    <row r="3" spans="2:3" ht="15">
      <c r="B3" s="181" t="s">
        <v>182</v>
      </c>
      <c r="C3" s="182">
        <f>Yearending</f>
        <v>44926</v>
      </c>
    </row>
    <row r="4" ht="20.25">
      <c r="B4" s="183"/>
    </row>
    <row r="5" ht="15.75">
      <c r="B5" s="184" t="s">
        <v>184</v>
      </c>
    </row>
    <row r="6" spans="2:8" ht="12.75">
      <c r="B6" s="185"/>
      <c r="C6" s="186"/>
      <c r="D6" s="186"/>
      <c r="E6" s="187"/>
      <c r="F6" s="188"/>
      <c r="G6" s="189"/>
      <c r="H6" s="189"/>
    </row>
    <row r="7" spans="2:3" ht="13.5" customHeight="1">
      <c r="B7" s="176" t="s">
        <v>28</v>
      </c>
      <c r="C7" s="191" t="s">
        <v>568</v>
      </c>
    </row>
    <row r="8" spans="2:3" ht="13.5" customHeight="1">
      <c r="B8" s="176" t="s">
        <v>181</v>
      </c>
      <c r="C8" s="192" t="s">
        <v>569</v>
      </c>
    </row>
    <row r="9" spans="2:3" ht="13.5" customHeight="1">
      <c r="B9" s="176" t="s">
        <v>29</v>
      </c>
      <c r="C9" s="168">
        <v>16</v>
      </c>
    </row>
    <row r="10" spans="2:3" ht="13.5" customHeight="1">
      <c r="B10" s="176" t="s">
        <v>30</v>
      </c>
      <c r="C10" s="168" t="s">
        <v>559</v>
      </c>
    </row>
    <row r="12" ht="15.75">
      <c r="B12" s="184" t="s">
        <v>185</v>
      </c>
    </row>
    <row r="14" spans="2:4" ht="51" customHeight="1">
      <c r="B14" s="163" t="s">
        <v>31</v>
      </c>
      <c r="C14" s="175" t="s">
        <v>125</v>
      </c>
      <c r="D14" s="175" t="s">
        <v>42</v>
      </c>
    </row>
    <row r="15" spans="2:4" ht="14.25">
      <c r="B15" s="170" t="s">
        <v>32</v>
      </c>
      <c r="C15" s="165"/>
      <c r="D15" s="165"/>
    </row>
    <row r="16" spans="2:4" ht="12.75">
      <c r="B16" s="171" t="s">
        <v>373</v>
      </c>
      <c r="C16" s="166" t="s">
        <v>560</v>
      </c>
      <c r="D16" s="166" t="s">
        <v>398</v>
      </c>
    </row>
    <row r="17" spans="2:4" ht="17.25" customHeight="1">
      <c r="B17" s="171" t="s">
        <v>33</v>
      </c>
      <c r="C17" s="166" t="s">
        <v>560</v>
      </c>
      <c r="D17" s="166" t="s">
        <v>398</v>
      </c>
    </row>
    <row r="18" spans="2:4" ht="12.75">
      <c r="B18" s="171" t="s">
        <v>34</v>
      </c>
      <c r="C18" s="166" t="s">
        <v>560</v>
      </c>
      <c r="D18" s="166" t="s">
        <v>398</v>
      </c>
    </row>
    <row r="19" spans="2:4" ht="14.25">
      <c r="B19" s="172" t="s">
        <v>239</v>
      </c>
      <c r="C19" s="165"/>
      <c r="D19" s="165"/>
    </row>
    <row r="20" spans="2:4" ht="12.75">
      <c r="B20" s="173" t="s">
        <v>237</v>
      </c>
      <c r="C20" s="166" t="s">
        <v>398</v>
      </c>
      <c r="D20" s="166" t="s">
        <v>398</v>
      </c>
    </row>
    <row r="21" spans="2:4" ht="25.5">
      <c r="B21" s="174" t="s">
        <v>238</v>
      </c>
      <c r="C21" s="166" t="s">
        <v>398</v>
      </c>
      <c r="D21" s="166" t="s">
        <v>398</v>
      </c>
    </row>
    <row r="22" spans="2:4" ht="14.25">
      <c r="B22" s="172" t="s">
        <v>35</v>
      </c>
      <c r="C22" s="165"/>
      <c r="D22" s="165"/>
    </row>
    <row r="23" spans="2:4" ht="12.75">
      <c r="B23" s="171" t="s">
        <v>36</v>
      </c>
      <c r="C23" s="166" t="s">
        <v>560</v>
      </c>
      <c r="D23" s="166" t="s">
        <v>398</v>
      </c>
    </row>
    <row r="24" spans="2:4" ht="12.75">
      <c r="B24" s="171" t="s">
        <v>37</v>
      </c>
      <c r="C24" s="166" t="s">
        <v>560</v>
      </c>
      <c r="D24" s="166" t="s">
        <v>398</v>
      </c>
    </row>
    <row r="25" spans="2:4" ht="14.25">
      <c r="B25" s="170" t="s">
        <v>38</v>
      </c>
      <c r="C25" s="165"/>
      <c r="D25" s="165"/>
    </row>
    <row r="26" spans="2:4" ht="12.75">
      <c r="B26" s="171" t="s">
        <v>39</v>
      </c>
      <c r="C26" s="166" t="s">
        <v>560</v>
      </c>
      <c r="D26" s="166" t="s">
        <v>398</v>
      </c>
    </row>
    <row r="27" spans="2:4" ht="12.75">
      <c r="B27" s="171" t="s">
        <v>40</v>
      </c>
      <c r="C27" s="166" t="s">
        <v>560</v>
      </c>
      <c r="D27" s="166" t="s">
        <v>398</v>
      </c>
    </row>
    <row r="28" spans="2:4" ht="14.25">
      <c r="B28" s="170" t="s">
        <v>41</v>
      </c>
      <c r="C28" s="165"/>
      <c r="D28" s="165"/>
    </row>
    <row r="29" spans="2:4" ht="12.75">
      <c r="B29" s="167" t="s">
        <v>407</v>
      </c>
      <c r="C29" s="168"/>
      <c r="D29" s="168"/>
    </row>
    <row r="30" spans="2:4" ht="12.75">
      <c r="B30" s="167" t="s">
        <v>407</v>
      </c>
      <c r="C30" s="168"/>
      <c r="D30" s="168"/>
    </row>
    <row r="31" spans="2:4" ht="12.75">
      <c r="B31" s="167" t="s">
        <v>407</v>
      </c>
      <c r="C31" s="168"/>
      <c r="D31" s="168"/>
    </row>
    <row r="32" spans="2:4" ht="12.75">
      <c r="B32" s="167" t="s">
        <v>407</v>
      </c>
      <c r="C32" s="168"/>
      <c r="D32" s="168"/>
    </row>
    <row r="33" spans="2:4" ht="12.75">
      <c r="B33" s="167" t="s">
        <v>407</v>
      </c>
      <c r="C33" s="168"/>
      <c r="D33" s="168"/>
    </row>
    <row r="34" spans="2:4" ht="12.75">
      <c r="B34" s="167" t="s">
        <v>407</v>
      </c>
      <c r="C34" s="168"/>
      <c r="D34" s="168"/>
    </row>
    <row r="35" spans="2:4" ht="12.75">
      <c r="B35" s="167" t="s">
        <v>407</v>
      </c>
      <c r="C35" s="168"/>
      <c r="D35" s="168"/>
    </row>
    <row r="36" spans="2:4" ht="12.75">
      <c r="B36" s="167" t="s">
        <v>407</v>
      </c>
      <c r="C36" s="168"/>
      <c r="D36" s="168"/>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2" sqref="A2"/>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3" t="str">
        <f>Tradingname</f>
        <v>Queensland Gas Pipeline</v>
      </c>
      <c r="C2" s="104"/>
    </row>
    <row r="3" spans="2:3" ht="15">
      <c r="B3" s="105" t="s">
        <v>182</v>
      </c>
      <c r="C3" s="106">
        <f>Yearending</f>
        <v>44926</v>
      </c>
    </row>
    <row r="4" ht="14.25" customHeight="1">
      <c r="B4" s="41"/>
    </row>
    <row r="5" ht="15.75">
      <c r="B5" s="54" t="s">
        <v>225</v>
      </c>
    </row>
    <row r="6" spans="2:7" ht="12.75">
      <c r="B6" s="45"/>
      <c r="C6" s="48"/>
      <c r="D6" s="49"/>
      <c r="E6" s="55"/>
      <c r="F6" s="50"/>
      <c r="G6" s="50"/>
    </row>
    <row r="7" spans="2:3" ht="57" customHeight="1">
      <c r="B7" s="51"/>
      <c r="C7" s="80" t="s">
        <v>94</v>
      </c>
    </row>
    <row r="8" spans="2:4" ht="13.5" customHeight="1">
      <c r="B8" s="81" t="s">
        <v>91</v>
      </c>
      <c r="C8" s="146">
        <f>'2. Revenues and expenses'!F43</f>
        <v>23058303.61153522</v>
      </c>
      <c r="D8" s="120"/>
    </row>
    <row r="9" spans="2:3" ht="13.5" customHeight="1">
      <c r="B9" s="81" t="s">
        <v>92</v>
      </c>
      <c r="C9" s="146">
        <f>'3. Statement of pipeline assets'!$D$100</f>
        <v>686847939.7950407</v>
      </c>
    </row>
    <row r="10" spans="2:3" ht="13.5" customHeight="1">
      <c r="B10" s="81" t="s">
        <v>93</v>
      </c>
      <c r="C10" s="357">
        <f>_xlfn.IFERROR(C8/C9,0)</f>
        <v>0.03357119134464602</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4" t="s">
        <v>195</v>
      </c>
      <c r="C1" s="424"/>
      <c r="D1" s="424"/>
      <c r="E1" s="42"/>
      <c r="F1" s="42"/>
      <c r="G1" s="42"/>
      <c r="H1" s="42"/>
      <c r="I1" s="42"/>
    </row>
    <row r="2" spans="2:9" ht="18" customHeight="1">
      <c r="B2" s="103" t="str">
        <f>Tradingname</f>
        <v>Queensland Gas Pipeline</v>
      </c>
      <c r="C2" s="104"/>
      <c r="I2" s="83"/>
    </row>
    <row r="3" spans="2:3" ht="15">
      <c r="B3" s="105" t="s">
        <v>182</v>
      </c>
      <c r="C3" s="106">
        <f>Yearending</f>
        <v>44926</v>
      </c>
    </row>
    <row r="4" spans="2:7" ht="12.75" customHeight="1">
      <c r="B4" s="41"/>
      <c r="D4" s="82"/>
      <c r="G4" s="82"/>
    </row>
    <row r="5" spans="2:4" ht="15.75">
      <c r="B5" s="420" t="s">
        <v>226</v>
      </c>
      <c r="C5" s="420"/>
      <c r="D5" s="420"/>
    </row>
    <row r="6" spans="2:9" ht="12.75">
      <c r="B6" s="45"/>
      <c r="C6" s="46"/>
      <c r="D6" s="47"/>
      <c r="E6" s="47"/>
      <c r="F6" s="47"/>
      <c r="G6" s="47"/>
      <c r="H6" s="47"/>
      <c r="I6" s="47"/>
    </row>
    <row r="7" spans="2:9" ht="30.75" customHeight="1">
      <c r="B7" s="164"/>
      <c r="C7" s="164"/>
      <c r="D7" s="421" t="s">
        <v>232</v>
      </c>
      <c r="E7" s="422"/>
      <c r="F7" s="423"/>
      <c r="G7" s="421" t="s">
        <v>233</v>
      </c>
      <c r="H7" s="422"/>
      <c r="I7" s="423"/>
    </row>
    <row r="8" spans="2:9" ht="51" customHeight="1">
      <c r="B8" s="169" t="s">
        <v>224</v>
      </c>
      <c r="C8" s="175" t="s">
        <v>18</v>
      </c>
      <c r="D8" s="200" t="s">
        <v>55</v>
      </c>
      <c r="E8" s="200" t="s">
        <v>56</v>
      </c>
      <c r="F8" s="200" t="s">
        <v>23</v>
      </c>
      <c r="G8" s="200" t="s">
        <v>55</v>
      </c>
      <c r="H8" s="200" t="s">
        <v>56</v>
      </c>
      <c r="I8" s="200" t="s">
        <v>23</v>
      </c>
    </row>
    <row r="9" spans="2:9" ht="12.75">
      <c r="B9" s="201"/>
      <c r="C9" s="202"/>
      <c r="D9" s="203" t="s">
        <v>183</v>
      </c>
      <c r="E9" s="203" t="s">
        <v>183</v>
      </c>
      <c r="F9" s="203" t="s">
        <v>183</v>
      </c>
      <c r="G9" s="203" t="s">
        <v>183</v>
      </c>
      <c r="H9" s="203" t="s">
        <v>183</v>
      </c>
      <c r="I9" s="203" t="s">
        <v>183</v>
      </c>
    </row>
    <row r="10" spans="2:9" ht="12.75">
      <c r="B10" s="201"/>
      <c r="C10" s="204" t="s">
        <v>43</v>
      </c>
      <c r="D10" s="203"/>
      <c r="E10" s="203"/>
      <c r="F10" s="203"/>
      <c r="G10" s="203"/>
      <c r="H10" s="203"/>
      <c r="I10" s="203"/>
    </row>
    <row r="11" spans="2:9" ht="12.75">
      <c r="B11" s="194" t="s">
        <v>626</v>
      </c>
      <c r="C11" s="205" t="s">
        <v>124</v>
      </c>
      <c r="D11" s="212">
        <f>'2.1 Revenue by service'!D21</f>
        <v>49901693.65999998</v>
      </c>
      <c r="E11" s="212">
        <f>'2.1 Revenue by service'!E21</f>
        <v>0</v>
      </c>
      <c r="F11" s="212">
        <f>SUM(D11:E11)</f>
        <v>49901693.65999998</v>
      </c>
      <c r="G11" s="212">
        <f>'2.1 Revenue by service'!G21</f>
        <v>49599034.62999999</v>
      </c>
      <c r="H11" s="212">
        <f>'2.1 Revenue by service'!H21</f>
        <v>0</v>
      </c>
      <c r="I11" s="212">
        <f>SUM(G11:H11)</f>
        <v>49599034.62999999</v>
      </c>
    </row>
    <row r="12" spans="2:9" ht="12.75">
      <c r="B12" s="194" t="s">
        <v>626</v>
      </c>
      <c r="C12" s="206" t="s">
        <v>44</v>
      </c>
      <c r="D12" s="212">
        <f>'2.2 Revenue contributions '!C15</f>
        <v>624180.43</v>
      </c>
      <c r="E12" s="212">
        <f>'2.2 Revenue contributions '!D15</f>
        <v>0</v>
      </c>
      <c r="F12" s="212">
        <f>SUM(D12:E12)</f>
        <v>624180.43</v>
      </c>
      <c r="G12" s="196">
        <v>288781.56</v>
      </c>
      <c r="H12" s="196">
        <v>0</v>
      </c>
      <c r="I12" s="212">
        <f>SUM(G12:H12)</f>
        <v>288781.56</v>
      </c>
    </row>
    <row r="13" spans="2:9" ht="12.75">
      <c r="B13" s="194" t="s">
        <v>626</v>
      </c>
      <c r="C13" s="205" t="s">
        <v>374</v>
      </c>
      <c r="D13" s="212">
        <f>'2.2 Revenue contributions '!D27</f>
        <v>0</v>
      </c>
      <c r="E13" s="212"/>
      <c r="F13" s="212">
        <f>SUM(D13:E13)</f>
        <v>0</v>
      </c>
      <c r="G13" s="364">
        <v>0</v>
      </c>
      <c r="H13" s="195"/>
      <c r="I13" s="212">
        <f>SUM(G13:H13)</f>
        <v>0</v>
      </c>
    </row>
    <row r="14" spans="2:9" ht="12.75">
      <c r="B14" s="194" t="s">
        <v>626</v>
      </c>
      <c r="C14" s="205" t="s">
        <v>19</v>
      </c>
      <c r="D14" s="196">
        <v>0</v>
      </c>
      <c r="E14" s="196">
        <v>0</v>
      </c>
      <c r="F14" s="212">
        <f>SUM(D14:E14)</f>
        <v>0</v>
      </c>
      <c r="G14" s="196">
        <v>0</v>
      </c>
      <c r="H14" s="196">
        <v>0</v>
      </c>
      <c r="I14" s="212">
        <f>SUM(G14:H14)</f>
        <v>0</v>
      </c>
    </row>
    <row r="15" spans="2:9" ht="12.75">
      <c r="B15" s="194" t="s">
        <v>626</v>
      </c>
      <c r="C15" s="207" t="s">
        <v>46</v>
      </c>
      <c r="D15" s="196">
        <v>0</v>
      </c>
      <c r="E15" s="196">
        <v>0</v>
      </c>
      <c r="F15" s="212">
        <f>SUM(D15:E15)</f>
        <v>0</v>
      </c>
      <c r="G15" s="196">
        <v>0</v>
      </c>
      <c r="H15" s="196">
        <v>0</v>
      </c>
      <c r="I15" s="212">
        <f>SUM(G15:H15)</f>
        <v>0</v>
      </c>
    </row>
    <row r="16" spans="2:9" ht="12.75">
      <c r="B16" s="197"/>
      <c r="C16" s="208" t="s">
        <v>45</v>
      </c>
      <c r="D16" s="213">
        <f aca="true" t="shared" si="0" ref="D16:I16">SUM(D11:D15)</f>
        <v>50525874.08999998</v>
      </c>
      <c r="E16" s="213">
        <f t="shared" si="0"/>
        <v>0</v>
      </c>
      <c r="F16" s="213">
        <f t="shared" si="0"/>
        <v>50525874.08999998</v>
      </c>
      <c r="G16" s="213">
        <f t="shared" si="0"/>
        <v>49887816.18999999</v>
      </c>
      <c r="H16" s="213">
        <f t="shared" si="0"/>
        <v>0</v>
      </c>
      <c r="I16" s="213">
        <f t="shared" si="0"/>
        <v>49887816.18999999</v>
      </c>
    </row>
    <row r="17" spans="2:9" ht="12.75">
      <c r="B17" s="193"/>
      <c r="C17" s="204" t="s">
        <v>51</v>
      </c>
      <c r="D17" s="214"/>
      <c r="E17" s="214"/>
      <c r="F17" s="214"/>
      <c r="G17" s="199"/>
      <c r="H17" s="199"/>
      <c r="I17" s="214"/>
    </row>
    <row r="18" spans="2:9" ht="12.75">
      <c r="B18" s="194" t="s">
        <v>626</v>
      </c>
      <c r="C18" s="207" t="s">
        <v>402</v>
      </c>
      <c r="D18" s="212">
        <f>'2.3 Indirect revenue'!G36</f>
        <v>0</v>
      </c>
      <c r="E18" s="212">
        <f>'2.3 Indirect revenue'!H36</f>
        <v>0</v>
      </c>
      <c r="F18" s="212">
        <f>SUM(D18:E18)</f>
        <v>0</v>
      </c>
      <c r="G18" s="196"/>
      <c r="H18" s="196"/>
      <c r="I18" s="212">
        <f>SUM(G18:H18)</f>
        <v>0</v>
      </c>
    </row>
    <row r="19" spans="2:9" ht="12.75">
      <c r="B19" s="197"/>
      <c r="C19" s="208" t="s">
        <v>47</v>
      </c>
      <c r="D19" s="213">
        <f aca="true" t="shared" si="1" ref="D19:I19">SUM(D18:D18)</f>
        <v>0</v>
      </c>
      <c r="E19" s="213">
        <f t="shared" si="1"/>
        <v>0</v>
      </c>
      <c r="F19" s="213">
        <f t="shared" si="1"/>
        <v>0</v>
      </c>
      <c r="G19" s="213">
        <f t="shared" si="1"/>
        <v>0</v>
      </c>
      <c r="H19" s="213">
        <f t="shared" si="1"/>
        <v>0</v>
      </c>
      <c r="I19" s="213">
        <f t="shared" si="1"/>
        <v>0</v>
      </c>
    </row>
    <row r="20" spans="2:9" ht="12.75">
      <c r="B20" s="197"/>
      <c r="C20" s="208" t="s">
        <v>20</v>
      </c>
      <c r="D20" s="213">
        <f aca="true" t="shared" si="2" ref="D20:I20">D16+D19</f>
        <v>50525874.08999998</v>
      </c>
      <c r="E20" s="213">
        <f t="shared" si="2"/>
        <v>0</v>
      </c>
      <c r="F20" s="213">
        <f t="shared" si="2"/>
        <v>50525874.08999998</v>
      </c>
      <c r="G20" s="213">
        <f t="shared" si="2"/>
        <v>49887816.18999999</v>
      </c>
      <c r="H20" s="213">
        <f t="shared" si="2"/>
        <v>0</v>
      </c>
      <c r="I20" s="213">
        <f t="shared" si="2"/>
        <v>49887816.18999999</v>
      </c>
    </row>
    <row r="21" spans="2:9" ht="12.75">
      <c r="B21" s="197"/>
      <c r="C21" s="209" t="s">
        <v>57</v>
      </c>
      <c r="D21" s="199"/>
      <c r="E21" s="199"/>
      <c r="F21" s="214"/>
      <c r="G21" s="199"/>
      <c r="H21" s="199"/>
      <c r="I21" s="214"/>
    </row>
    <row r="22" spans="2:9" ht="12.75">
      <c r="B22" s="194" t="s">
        <v>627</v>
      </c>
      <c r="C22" s="210" t="s">
        <v>126</v>
      </c>
      <c r="D22" s="196">
        <v>0</v>
      </c>
      <c r="E22" s="196">
        <v>-4520879.1099999985</v>
      </c>
      <c r="F22" s="212">
        <f aca="true" t="shared" si="3" ref="F22:F29">SUM(D22:E22)</f>
        <v>-4520879.1099999985</v>
      </c>
      <c r="G22" s="196">
        <v>0</v>
      </c>
      <c r="H22" s="196">
        <v>-4386899.279999999</v>
      </c>
      <c r="I22" s="212">
        <f aca="true" t="shared" si="4" ref="I22:I27">SUM(G22:H22)</f>
        <v>-4386899.279999999</v>
      </c>
    </row>
    <row r="23" spans="2:9" ht="12.75">
      <c r="B23" s="194" t="s">
        <v>627</v>
      </c>
      <c r="C23" s="210" t="s">
        <v>127</v>
      </c>
      <c r="D23" s="196">
        <v>0</v>
      </c>
      <c r="E23" s="196">
        <v>-5670002.76</v>
      </c>
      <c r="F23" s="212">
        <f t="shared" si="3"/>
        <v>-5670002.76</v>
      </c>
      <c r="G23" s="196">
        <v>0</v>
      </c>
      <c r="H23" s="196">
        <v>-5369393.58</v>
      </c>
      <c r="I23" s="212">
        <f t="shared" si="4"/>
        <v>-5369393.58</v>
      </c>
    </row>
    <row r="24" spans="2:10" ht="12.75">
      <c r="B24" s="194" t="s">
        <v>628</v>
      </c>
      <c r="C24" s="210" t="s">
        <v>21</v>
      </c>
      <c r="D24" s="196">
        <v>-9789046.498464765</v>
      </c>
      <c r="E24" s="196">
        <v>0</v>
      </c>
      <c r="F24" s="212">
        <f t="shared" si="3"/>
        <v>-9789046.498464765</v>
      </c>
      <c r="G24" s="196">
        <v>-9685494.246000769</v>
      </c>
      <c r="H24" s="196">
        <v>0</v>
      </c>
      <c r="I24" s="212">
        <f t="shared" si="4"/>
        <v>-9685494.246000769</v>
      </c>
      <c r="J24" s="120"/>
    </row>
    <row r="25" spans="2:9" ht="12.75">
      <c r="B25" s="194" t="s">
        <v>627</v>
      </c>
      <c r="C25" s="210" t="s">
        <v>48</v>
      </c>
      <c r="D25" s="196">
        <v>0</v>
      </c>
      <c r="E25" s="196">
        <v>0</v>
      </c>
      <c r="F25" s="212">
        <f t="shared" si="3"/>
        <v>0</v>
      </c>
      <c r="G25" s="196">
        <v>0</v>
      </c>
      <c r="H25" s="196">
        <v>0</v>
      </c>
      <c r="I25" s="212">
        <f t="shared" si="4"/>
        <v>0</v>
      </c>
    </row>
    <row r="26" spans="2:9" ht="12.75">
      <c r="B26" s="194" t="s">
        <v>627</v>
      </c>
      <c r="C26" s="210" t="s">
        <v>49</v>
      </c>
      <c r="D26" s="196">
        <v>0</v>
      </c>
      <c r="E26" s="196">
        <v>0</v>
      </c>
      <c r="F26" s="212">
        <f t="shared" si="3"/>
        <v>0</v>
      </c>
      <c r="G26" s="196">
        <v>0</v>
      </c>
      <c r="H26" s="196">
        <v>0</v>
      </c>
      <c r="I26" s="212">
        <f t="shared" si="4"/>
        <v>0</v>
      </c>
    </row>
    <row r="27" spans="2:9" ht="12.75">
      <c r="B27" s="194" t="s">
        <v>627</v>
      </c>
      <c r="C27" s="210" t="s">
        <v>50</v>
      </c>
      <c r="D27" s="196">
        <v>0</v>
      </c>
      <c r="E27" s="196">
        <v>0</v>
      </c>
      <c r="F27" s="212">
        <f t="shared" si="3"/>
        <v>0</v>
      </c>
      <c r="G27" s="196">
        <v>0</v>
      </c>
      <c r="H27" s="196">
        <v>0</v>
      </c>
      <c r="I27" s="212">
        <f t="shared" si="4"/>
        <v>0</v>
      </c>
    </row>
    <row r="28" spans="2:10" ht="12.75">
      <c r="B28" s="194" t="s">
        <v>627</v>
      </c>
      <c r="C28" s="210" t="s">
        <v>63</v>
      </c>
      <c r="D28" s="196">
        <v>0</v>
      </c>
      <c r="E28" s="196">
        <v>-1169001.729647273</v>
      </c>
      <c r="F28" s="212">
        <f>SUM(D28:E28)</f>
        <v>-1169001.729647273</v>
      </c>
      <c r="G28" s="196">
        <v>0</v>
      </c>
      <c r="H28" s="196">
        <v>-1257645.8154696468</v>
      </c>
      <c r="I28" s="212">
        <f>SUM(G28:H28)</f>
        <v>-1257645.8154696468</v>
      </c>
      <c r="J28" s="50"/>
    </row>
    <row r="29" spans="2:9" ht="12.75">
      <c r="B29" s="194" t="s">
        <v>627</v>
      </c>
      <c r="C29" s="211" t="s">
        <v>60</v>
      </c>
      <c r="D29" s="196">
        <v>0</v>
      </c>
      <c r="E29" s="196">
        <v>-2501924.8400000003</v>
      </c>
      <c r="F29" s="212">
        <f t="shared" si="3"/>
        <v>-2501924.8400000003</v>
      </c>
      <c r="G29" s="196">
        <v>0</v>
      </c>
      <c r="H29" s="196">
        <v>-2607548.6099999975</v>
      </c>
      <c r="I29" s="212">
        <f>SUM(G29:H29)</f>
        <v>-2607548.6099999975</v>
      </c>
    </row>
    <row r="30" spans="2:9" ht="12.75">
      <c r="B30" s="197"/>
      <c r="C30" s="208" t="s">
        <v>58</v>
      </c>
      <c r="D30" s="213">
        <f aca="true" t="shared" si="5" ref="D30:I30">SUM(D22:D29)</f>
        <v>-9789046.498464765</v>
      </c>
      <c r="E30" s="213">
        <f t="shared" si="5"/>
        <v>-13861808.43964727</v>
      </c>
      <c r="F30" s="213">
        <f t="shared" si="5"/>
        <v>-23650854.93811203</v>
      </c>
      <c r="G30" s="213">
        <f t="shared" si="5"/>
        <v>-9685494.246000769</v>
      </c>
      <c r="H30" s="213">
        <f t="shared" si="5"/>
        <v>-13621487.285469644</v>
      </c>
      <c r="I30" s="213">
        <f t="shared" si="5"/>
        <v>-23306981.53147041</v>
      </c>
    </row>
    <row r="31" spans="2:9" ht="12.75">
      <c r="B31" s="194" t="s">
        <v>627</v>
      </c>
      <c r="C31" s="209" t="s">
        <v>157</v>
      </c>
      <c r="D31" s="214"/>
      <c r="E31" s="214"/>
      <c r="F31" s="214"/>
      <c r="G31" s="199"/>
      <c r="H31" s="199"/>
      <c r="I31" s="214"/>
    </row>
    <row r="32" spans="2:9" ht="12.75">
      <c r="B32" s="194" t="s">
        <v>627</v>
      </c>
      <c r="C32" s="210" t="s">
        <v>52</v>
      </c>
      <c r="D32" s="212">
        <f>SUMIF('2.4 Shared costs'!$C$9:$C$35,'2. Revenues and expenses'!$C32,'2.4 Shared costs'!$H$9:$H$35)</f>
        <v>0</v>
      </c>
      <c r="E32" s="212">
        <f>SUMIF('2.4 Shared costs'!$C$9:$C$35,'2. Revenues and expenses'!$C32,'2.4 Shared costs'!$I$9:$I$35)</f>
        <v>-1298825.5900000003</v>
      </c>
      <c r="F32" s="212">
        <f aca="true" t="shared" si="6" ref="F32:F40">SUM(D32:E32)</f>
        <v>-1298825.5900000003</v>
      </c>
      <c r="G32" s="196">
        <v>0</v>
      </c>
      <c r="H32" s="196">
        <v>-2652302.7299999995</v>
      </c>
      <c r="I32" s="212">
        <f aca="true" t="shared" si="7" ref="I32:I40">SUM(G32:H32)</f>
        <v>-2652302.7299999995</v>
      </c>
    </row>
    <row r="33" spans="2:9" ht="12.75">
      <c r="B33" s="194" t="s">
        <v>627</v>
      </c>
      <c r="C33" s="210" t="s">
        <v>61</v>
      </c>
      <c r="D33" s="212">
        <f>SUMIF('2.4 Shared costs'!$C$9:$C$35,'2. Revenues and expenses'!$C33,'2.4 Shared costs'!$H$9:$H$35)</f>
        <v>0</v>
      </c>
      <c r="E33" s="212">
        <f>SUMIF('2.4 Shared costs'!$C$9:$C$35,'2. Revenues and expenses'!$C33,'2.4 Shared costs'!$I$9:$I$35)</f>
        <v>-733672.8117396741</v>
      </c>
      <c r="F33" s="212">
        <f t="shared" si="6"/>
        <v>-733672.8117396741</v>
      </c>
      <c r="G33" s="196">
        <v>0</v>
      </c>
      <c r="H33" s="196">
        <v>-752207.0503546838</v>
      </c>
      <c r="I33" s="212">
        <f t="shared" si="7"/>
        <v>-752207.0503546838</v>
      </c>
    </row>
    <row r="34" spans="2:9" ht="12.75">
      <c r="B34" s="194" t="s">
        <v>627</v>
      </c>
      <c r="C34" s="207" t="s">
        <v>369</v>
      </c>
      <c r="D34" s="212">
        <f>SUMIF('2.4 Shared costs'!$C$9:$C$35,'2. Revenues and expenses'!$C34,'2.4 Shared costs'!$H$9:$H$35)</f>
        <v>0</v>
      </c>
      <c r="E34" s="212">
        <f>SUMIF('2.4 Shared costs'!$C$9:$C$35,'2. Revenues and expenses'!$C34,'2.4 Shared costs'!$I$9:$I$35)</f>
        <v>-874100.9299999999</v>
      </c>
      <c r="F34" s="212">
        <f t="shared" si="6"/>
        <v>-874100.9299999999</v>
      </c>
      <c r="G34" s="196">
        <v>0</v>
      </c>
      <c r="H34" s="196">
        <v>-909335.22</v>
      </c>
      <c r="I34" s="212">
        <f t="shared" si="7"/>
        <v>-909335.22</v>
      </c>
    </row>
    <row r="35" spans="2:9" ht="12.75">
      <c r="B35" s="194" t="s">
        <v>628</v>
      </c>
      <c r="C35" s="211" t="s">
        <v>53</v>
      </c>
      <c r="D35" s="212">
        <f>SUMIF('2.4 Shared costs'!$C$9:$C$35,'2. Revenues and expenses'!$C35,'2.4 Shared costs'!$H$9:$H$35)</f>
        <v>-696540.0599999998</v>
      </c>
      <c r="E35" s="212">
        <f>SUMIF('2.4 Shared costs'!$C$9:$C$35,'2. Revenues and expenses'!$C35,'2.4 Shared costs'!$I$9:$I$35)</f>
        <v>0</v>
      </c>
      <c r="F35" s="212">
        <f t="shared" si="6"/>
        <v>-696540.0599999998</v>
      </c>
      <c r="G35" s="196">
        <v>-485647.92000000016</v>
      </c>
      <c r="H35" s="196">
        <v>0</v>
      </c>
      <c r="I35" s="212">
        <f t="shared" si="7"/>
        <v>-485647.92000000016</v>
      </c>
    </row>
    <row r="36" spans="2:9" ht="12.75">
      <c r="B36" s="194" t="s">
        <v>627</v>
      </c>
      <c r="C36" s="211" t="s">
        <v>62</v>
      </c>
      <c r="D36" s="212">
        <f>SUMIF('2.4 Shared costs'!$C$9:$C$35,'2. Revenues and expenses'!$C36,'2.4 Shared costs'!$H$9:$H$35)</f>
        <v>0</v>
      </c>
      <c r="E36" s="212">
        <f>SUMIF('2.4 Shared costs'!$C$9:$C$35,'2. Revenues and expenses'!$C36,'2.4 Shared costs'!$I$9:$I$35)</f>
        <v>-213576.14861305326</v>
      </c>
      <c r="F36" s="212">
        <f t="shared" si="6"/>
        <v>-213576.14861305326</v>
      </c>
      <c r="G36" s="196">
        <v>0</v>
      </c>
      <c r="H36" s="196">
        <v>-317746.19417566963</v>
      </c>
      <c r="I36" s="212">
        <f t="shared" si="7"/>
        <v>-317746.19417566963</v>
      </c>
    </row>
    <row r="37" spans="2:9" ht="12.75">
      <c r="B37" s="194" t="s">
        <v>627</v>
      </c>
      <c r="C37" s="207" t="s">
        <v>128</v>
      </c>
      <c r="D37" s="212">
        <f>SUMIF('2.4 Shared costs'!$C$9:$C$35,'2. Revenues and expenses'!$C37,'2.4 Shared costs'!$H$9:$H$35)</f>
        <v>0</v>
      </c>
      <c r="E37" s="212">
        <f>SUMIF('2.4 Shared costs'!$C$9:$C$35,'2. Revenues and expenses'!$C37,'2.4 Shared costs'!$I$9:$I$35)</f>
        <v>0</v>
      </c>
      <c r="F37" s="212">
        <f t="shared" si="6"/>
        <v>0</v>
      </c>
      <c r="G37" s="196">
        <v>0</v>
      </c>
      <c r="H37" s="196">
        <v>0</v>
      </c>
      <c r="I37" s="212">
        <f t="shared" si="7"/>
        <v>0</v>
      </c>
    </row>
    <row r="38" spans="2:9" ht="12.75">
      <c r="B38" s="194" t="s">
        <v>627</v>
      </c>
      <c r="C38" s="207" t="s">
        <v>54</v>
      </c>
      <c r="D38" s="212">
        <f>SUMIF('2.4 Shared costs'!$C$9:$C$35,'2. Revenues and expenses'!$C38,'2.4 Shared costs'!$H$9:$H$35)</f>
        <v>0</v>
      </c>
      <c r="E38" s="212">
        <f>SUMIF('2.4 Shared costs'!$C$9:$C$35,'2. Revenues and expenses'!$C38,'2.4 Shared costs'!$I$9:$I$35)</f>
        <v>0</v>
      </c>
      <c r="F38" s="212">
        <f t="shared" si="6"/>
        <v>0</v>
      </c>
      <c r="G38" s="196">
        <v>0</v>
      </c>
      <c r="H38" s="196">
        <v>0</v>
      </c>
      <c r="I38" s="212">
        <f t="shared" si="7"/>
        <v>0</v>
      </c>
    </row>
    <row r="39" spans="2:9" ht="12.75">
      <c r="B39" s="194" t="s">
        <v>627</v>
      </c>
      <c r="C39" s="207" t="s">
        <v>370</v>
      </c>
      <c r="D39" s="212">
        <f>SUMIF('2.4 Shared costs'!$C$9:$C$35,'2. Revenues and expenses'!$C39,'2.4 Shared costs'!$H$9:$H$35)</f>
        <v>0</v>
      </c>
      <c r="E39" s="212">
        <f>SUMIF('2.4 Shared costs'!$C$9:$C$35,'2. Revenues and expenses'!$C39,'2.4 Shared costs'!$I$9:$I$35)</f>
        <v>0</v>
      </c>
      <c r="F39" s="212">
        <f t="shared" si="6"/>
        <v>0</v>
      </c>
      <c r="G39" s="196">
        <v>0</v>
      </c>
      <c r="H39" s="196">
        <v>0</v>
      </c>
      <c r="I39" s="212">
        <f t="shared" si="7"/>
        <v>0</v>
      </c>
    </row>
    <row r="40" spans="2:9" ht="12.75">
      <c r="B40" s="194" t="s">
        <v>627</v>
      </c>
      <c r="C40" s="211" t="s">
        <v>179</v>
      </c>
      <c r="D40" s="212">
        <f>SUMIF('2.4 Shared costs'!$C$9:$C$35,'2. Revenues and expenses'!$C40,'2.4 Shared costs'!$H$9:$H$35)</f>
        <v>0</v>
      </c>
      <c r="E40" s="212">
        <f>SUMIF('2.4 Shared costs'!$C$9:$C$35,'2. Revenues and expenses'!$C40,'2.4 Shared costs'!$I$9:$I$35)</f>
        <v>0</v>
      </c>
      <c r="F40" s="212">
        <f t="shared" si="6"/>
        <v>0</v>
      </c>
      <c r="G40" s="196">
        <v>0</v>
      </c>
      <c r="H40" s="196">
        <v>0</v>
      </c>
      <c r="I40" s="212">
        <f t="shared" si="7"/>
        <v>0</v>
      </c>
    </row>
    <row r="41" spans="2:9" ht="12.75">
      <c r="B41" s="197"/>
      <c r="C41" s="208" t="s">
        <v>180</v>
      </c>
      <c r="D41" s="213">
        <f aca="true" t="shared" si="8" ref="D41:I41">SUM(D32:D40)</f>
        <v>-696540.0599999998</v>
      </c>
      <c r="E41" s="213">
        <f t="shared" si="8"/>
        <v>-3120175.4803527277</v>
      </c>
      <c r="F41" s="213">
        <f t="shared" si="8"/>
        <v>-3816715.5403527273</v>
      </c>
      <c r="G41" s="198">
        <f t="shared" si="8"/>
        <v>-485647.92000000016</v>
      </c>
      <c r="H41" s="198">
        <f t="shared" si="8"/>
        <v>-4631591.194530353</v>
      </c>
      <c r="I41" s="213">
        <f t="shared" si="8"/>
        <v>-5117239.114530353</v>
      </c>
    </row>
    <row r="42" spans="2:9" ht="12.75">
      <c r="B42" s="197"/>
      <c r="C42" s="208" t="s">
        <v>59</v>
      </c>
      <c r="D42" s="213">
        <f aca="true" t="shared" si="9" ref="D42:I42">D30+D41</f>
        <v>-10485586.558464766</v>
      </c>
      <c r="E42" s="213">
        <f t="shared" si="9"/>
        <v>-16981983.919999998</v>
      </c>
      <c r="F42" s="213">
        <f t="shared" si="9"/>
        <v>-27467570.47846476</v>
      </c>
      <c r="G42" s="198">
        <f t="shared" si="9"/>
        <v>-10171142.166000769</v>
      </c>
      <c r="H42" s="198">
        <f t="shared" si="9"/>
        <v>-18253078.479999997</v>
      </c>
      <c r="I42" s="213">
        <f t="shared" si="9"/>
        <v>-28424220.646000765</v>
      </c>
    </row>
    <row r="43" spans="2:9" ht="12.75">
      <c r="B43" s="194" t="s">
        <v>627</v>
      </c>
      <c r="C43" s="208" t="s">
        <v>95</v>
      </c>
      <c r="D43" s="212">
        <f aca="true" t="shared" si="10" ref="D43:I43">D20+D42</f>
        <v>40040287.531535216</v>
      </c>
      <c r="E43" s="212">
        <f t="shared" si="10"/>
        <v>-16981983.919999998</v>
      </c>
      <c r="F43" s="212">
        <f t="shared" si="10"/>
        <v>23058303.61153522</v>
      </c>
      <c r="G43" s="195">
        <f t="shared" si="10"/>
        <v>39716674.02399922</v>
      </c>
      <c r="H43" s="195">
        <f t="shared" si="10"/>
        <v>-18253078.479999997</v>
      </c>
      <c r="I43" s="212">
        <f t="shared" si="10"/>
        <v>21463595.543999225</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115" zoomScaleNormal="11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5" t="s">
        <v>135</v>
      </c>
      <c r="C1" s="425"/>
      <c r="D1" s="42"/>
      <c r="E1" s="42"/>
      <c r="F1" s="42"/>
      <c r="G1" s="42"/>
      <c r="H1" s="42"/>
      <c r="I1" s="42"/>
    </row>
    <row r="2" spans="2:9" ht="16.5" customHeight="1">
      <c r="B2" s="103" t="str">
        <f>Tradingname</f>
        <v>Queensland Gas Pipeline</v>
      </c>
      <c r="C2" s="104"/>
      <c r="I2" s="83"/>
    </row>
    <row r="3" spans="2:3" ht="15">
      <c r="B3" s="105" t="s">
        <v>182</v>
      </c>
      <c r="C3" s="106">
        <f>Yearending</f>
        <v>44926</v>
      </c>
    </row>
    <row r="4" spans="2:7" ht="12.75" customHeight="1">
      <c r="B4" s="41"/>
      <c r="D4" s="82"/>
      <c r="G4" s="82"/>
    </row>
    <row r="5" spans="2:4" ht="15.75">
      <c r="B5" s="420" t="s">
        <v>186</v>
      </c>
      <c r="C5" s="420"/>
      <c r="D5" s="420"/>
    </row>
    <row r="6" spans="2:9" ht="12.75">
      <c r="B6" s="45"/>
      <c r="C6" s="46"/>
      <c r="D6" s="47"/>
      <c r="E6" s="47"/>
      <c r="F6" s="47"/>
      <c r="G6" s="47"/>
      <c r="H6" s="47"/>
      <c r="I6" s="47"/>
    </row>
    <row r="7" spans="2:9" ht="21" customHeight="1">
      <c r="B7" s="164"/>
      <c r="C7" s="175"/>
      <c r="D7" s="426" t="s">
        <v>232</v>
      </c>
      <c r="E7" s="427"/>
      <c r="F7" s="428"/>
      <c r="G7" s="426" t="s">
        <v>233</v>
      </c>
      <c r="H7" s="427"/>
      <c r="I7" s="428"/>
    </row>
    <row r="8" spans="2:9" ht="51" customHeight="1">
      <c r="B8" s="163" t="s">
        <v>224</v>
      </c>
      <c r="C8" s="175" t="s">
        <v>18</v>
      </c>
      <c r="D8" s="200" t="s">
        <v>55</v>
      </c>
      <c r="E8" s="200" t="s">
        <v>56</v>
      </c>
      <c r="F8" s="200" t="s">
        <v>23</v>
      </c>
      <c r="G8" s="200" t="s">
        <v>55</v>
      </c>
      <c r="H8" s="200" t="s">
        <v>56</v>
      </c>
      <c r="I8" s="200" t="s">
        <v>23</v>
      </c>
    </row>
    <row r="9" spans="2:9" ht="15.75" customHeight="1">
      <c r="B9" s="163"/>
      <c r="C9" s="175"/>
      <c r="D9" s="203" t="s">
        <v>183</v>
      </c>
      <c r="E9" s="203" t="s">
        <v>183</v>
      </c>
      <c r="F9" s="203" t="s">
        <v>183</v>
      </c>
      <c r="G9" s="203" t="s">
        <v>183</v>
      </c>
      <c r="H9" s="203" t="s">
        <v>183</v>
      </c>
      <c r="I9" s="203" t="s">
        <v>183</v>
      </c>
    </row>
    <row r="10" spans="2:9" ht="12.75">
      <c r="B10" s="193"/>
      <c r="C10" s="217" t="s">
        <v>135</v>
      </c>
      <c r="D10" s="203"/>
      <c r="E10" s="203"/>
      <c r="F10" s="203"/>
      <c r="G10" s="203"/>
      <c r="H10" s="203"/>
      <c r="I10" s="203"/>
    </row>
    <row r="11" spans="2:9" ht="12.75">
      <c r="B11" s="194" t="s">
        <v>625</v>
      </c>
      <c r="C11" s="205" t="s">
        <v>176</v>
      </c>
      <c r="D11" s="196">
        <v>46441634.589999944</v>
      </c>
      <c r="E11" s="196">
        <v>0</v>
      </c>
      <c r="F11" s="212">
        <f aca="true" t="shared" si="0" ref="F11:F20">SUM(D11:E11)</f>
        <v>46441634.589999944</v>
      </c>
      <c r="G11" s="196">
        <v>46589743.049999975</v>
      </c>
      <c r="H11" s="196">
        <v>0</v>
      </c>
      <c r="I11" s="212">
        <f aca="true" t="shared" si="1" ref="I11:I20">SUM(G11:H11)</f>
        <v>46589743.049999975</v>
      </c>
    </row>
    <row r="12" spans="2:9" ht="12.75">
      <c r="B12" s="194" t="s">
        <v>625</v>
      </c>
      <c r="C12" s="205" t="s">
        <v>156</v>
      </c>
      <c r="D12" s="196">
        <v>0</v>
      </c>
      <c r="E12" s="196">
        <v>0</v>
      </c>
      <c r="F12" s="212">
        <f t="shared" si="0"/>
        <v>0</v>
      </c>
      <c r="G12" s="196">
        <v>0</v>
      </c>
      <c r="H12" s="196">
        <v>0</v>
      </c>
      <c r="I12" s="212">
        <f t="shared" si="1"/>
        <v>0</v>
      </c>
    </row>
    <row r="13" spans="2:9" ht="12.75">
      <c r="B13" s="194" t="s">
        <v>625</v>
      </c>
      <c r="C13" s="205" t="s">
        <v>77</v>
      </c>
      <c r="D13" s="196">
        <v>0</v>
      </c>
      <c r="E13" s="196">
        <v>0</v>
      </c>
      <c r="F13" s="212">
        <f t="shared" si="0"/>
        <v>0</v>
      </c>
      <c r="G13" s="196">
        <v>71756.94</v>
      </c>
      <c r="H13" s="196">
        <v>0</v>
      </c>
      <c r="I13" s="212">
        <f t="shared" si="1"/>
        <v>71756.94</v>
      </c>
    </row>
    <row r="14" spans="2:9" ht="12.75">
      <c r="B14" s="194" t="s">
        <v>625</v>
      </c>
      <c r="C14" s="205" t="s">
        <v>237</v>
      </c>
      <c r="D14" s="196">
        <v>0</v>
      </c>
      <c r="E14" s="196">
        <v>0</v>
      </c>
      <c r="F14" s="212">
        <f t="shared" si="0"/>
        <v>0</v>
      </c>
      <c r="G14" s="196">
        <v>0</v>
      </c>
      <c r="H14" s="196">
        <v>0</v>
      </c>
      <c r="I14" s="212">
        <f t="shared" si="1"/>
        <v>0</v>
      </c>
    </row>
    <row r="15" spans="2:9" ht="25.5">
      <c r="B15" s="194" t="s">
        <v>625</v>
      </c>
      <c r="C15" s="215" t="s">
        <v>238</v>
      </c>
      <c r="D15" s="196">
        <v>0</v>
      </c>
      <c r="E15" s="196">
        <v>0</v>
      </c>
      <c r="F15" s="212">
        <f t="shared" si="0"/>
        <v>0</v>
      </c>
      <c r="G15" s="196">
        <v>0</v>
      </c>
      <c r="H15" s="196">
        <v>0</v>
      </c>
      <c r="I15" s="212">
        <f t="shared" si="1"/>
        <v>0</v>
      </c>
    </row>
    <row r="16" spans="2:9" ht="12.75">
      <c r="B16" s="194" t="s">
        <v>625</v>
      </c>
      <c r="C16" s="205" t="s">
        <v>376</v>
      </c>
      <c r="D16" s="196">
        <v>0</v>
      </c>
      <c r="E16" s="196">
        <v>0</v>
      </c>
      <c r="F16" s="212">
        <f t="shared" si="0"/>
        <v>0</v>
      </c>
      <c r="G16" s="196">
        <v>0</v>
      </c>
      <c r="H16" s="196">
        <v>0</v>
      </c>
      <c r="I16" s="212">
        <f>SUM(G16:H16)</f>
        <v>0</v>
      </c>
    </row>
    <row r="17" spans="2:9" ht="12.75">
      <c r="B17" s="194" t="s">
        <v>625</v>
      </c>
      <c r="C17" s="205" t="s">
        <v>375</v>
      </c>
      <c r="D17" s="196">
        <v>0</v>
      </c>
      <c r="E17" s="196">
        <v>0</v>
      </c>
      <c r="F17" s="212">
        <f t="shared" si="0"/>
        <v>0</v>
      </c>
      <c r="G17" s="196">
        <v>0</v>
      </c>
      <c r="H17" s="196">
        <v>0</v>
      </c>
      <c r="I17" s="212">
        <f>SUM(G17:H17)</f>
        <v>0</v>
      </c>
    </row>
    <row r="18" spans="2:9" ht="12.75">
      <c r="B18" s="194" t="s">
        <v>625</v>
      </c>
      <c r="C18" s="205" t="s">
        <v>78</v>
      </c>
      <c r="D18" s="196">
        <v>0</v>
      </c>
      <c r="E18" s="196">
        <v>0</v>
      </c>
      <c r="F18" s="212">
        <f t="shared" si="0"/>
        <v>0</v>
      </c>
      <c r="G18" s="196">
        <v>78000</v>
      </c>
      <c r="H18" s="196">
        <v>0</v>
      </c>
      <c r="I18" s="212">
        <f t="shared" si="1"/>
        <v>78000</v>
      </c>
    </row>
    <row r="19" spans="2:9" ht="12.75">
      <c r="B19" s="194" t="s">
        <v>625</v>
      </c>
      <c r="C19" s="205" t="s">
        <v>79</v>
      </c>
      <c r="D19" s="196">
        <v>0</v>
      </c>
      <c r="E19" s="196">
        <v>0</v>
      </c>
      <c r="F19" s="212">
        <f t="shared" si="0"/>
        <v>0</v>
      </c>
      <c r="G19" s="196">
        <v>0</v>
      </c>
      <c r="H19" s="196">
        <v>0</v>
      </c>
      <c r="I19" s="212">
        <f t="shared" si="1"/>
        <v>0</v>
      </c>
    </row>
    <row r="20" spans="2:9" ht="12.75">
      <c r="B20" s="194" t="s">
        <v>625</v>
      </c>
      <c r="C20" s="205" t="s">
        <v>377</v>
      </c>
      <c r="D20" s="196">
        <v>3460059.07000004</v>
      </c>
      <c r="E20" s="196">
        <v>0</v>
      </c>
      <c r="F20" s="212">
        <f t="shared" si="0"/>
        <v>3460059.07000004</v>
      </c>
      <c r="G20" s="196">
        <v>2859534.6400000183</v>
      </c>
      <c r="H20" s="196">
        <v>0</v>
      </c>
      <c r="I20" s="212">
        <f t="shared" si="1"/>
        <v>2859534.6400000183</v>
      </c>
    </row>
    <row r="21" spans="2:9" ht="12.75">
      <c r="B21" s="197"/>
      <c r="C21" s="216" t="s">
        <v>124</v>
      </c>
      <c r="D21" s="213">
        <f aca="true" t="shared" si="2" ref="D21:I21">SUM(D11:D20)</f>
        <v>49901693.65999998</v>
      </c>
      <c r="E21" s="213">
        <f t="shared" si="2"/>
        <v>0</v>
      </c>
      <c r="F21" s="213">
        <f t="shared" si="2"/>
        <v>49901693.65999998</v>
      </c>
      <c r="G21" s="213">
        <f t="shared" si="2"/>
        <v>49599034.62999999</v>
      </c>
      <c r="H21" s="213">
        <f t="shared" si="2"/>
        <v>0</v>
      </c>
      <c r="I21" s="213">
        <f t="shared" si="2"/>
        <v>49599034.62999999</v>
      </c>
    </row>
    <row r="22" ht="12.75">
      <c r="B22" s="82"/>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2" sqref="A2"/>
    </sheetView>
  </sheetViews>
  <sheetFormatPr defaultColWidth="9.140625" defaultRowHeight="12.75"/>
  <cols>
    <col min="1" max="1" width="12.00390625" style="162" customWidth="1"/>
    <col min="2" max="2" width="37.57421875" style="162" customWidth="1"/>
    <col min="3" max="3" width="42.8515625" style="162" customWidth="1"/>
    <col min="4" max="5" width="27.28125" style="162" customWidth="1"/>
    <col min="6" max="6" width="18.421875" style="162" customWidth="1"/>
    <col min="7" max="7" width="6.7109375" style="162" customWidth="1"/>
    <col min="8" max="10" width="19.8515625" style="162" customWidth="1"/>
    <col min="11" max="11" width="18.28125" style="162" customWidth="1"/>
    <col min="12" max="16384" width="9.140625" style="162" customWidth="1"/>
  </cols>
  <sheetData>
    <row r="1" spans="2:10" ht="20.25">
      <c r="B1" s="177" t="s">
        <v>196</v>
      </c>
      <c r="C1" s="218"/>
      <c r="D1" s="218"/>
      <c r="E1" s="218"/>
      <c r="F1" s="218"/>
      <c r="G1" s="218"/>
      <c r="H1" s="218"/>
      <c r="I1" s="218"/>
      <c r="J1" s="218"/>
    </row>
    <row r="2" spans="2:3" ht="15.75" customHeight="1">
      <c r="B2" s="179" t="str">
        <f>Tradingname</f>
        <v>Queensland Gas Pipeline</v>
      </c>
      <c r="C2" s="180"/>
    </row>
    <row r="3" spans="2:6" ht="18.75" customHeight="1">
      <c r="B3" s="181" t="s">
        <v>182</v>
      </c>
      <c r="C3" s="182">
        <f>Yearending</f>
        <v>44926</v>
      </c>
      <c r="F3" s="178"/>
    </row>
    <row r="4" ht="20.25">
      <c r="B4" s="183"/>
    </row>
    <row r="5" ht="15.75">
      <c r="B5" s="184" t="s">
        <v>187</v>
      </c>
    </row>
    <row r="6" spans="2:10" ht="12.75">
      <c r="B6" s="185"/>
      <c r="C6" s="186"/>
      <c r="D6" s="186"/>
      <c r="E6" s="186"/>
      <c r="F6" s="186"/>
      <c r="G6" s="187"/>
      <c r="H6" s="188"/>
      <c r="I6" s="189"/>
      <c r="J6" s="189"/>
    </row>
    <row r="7" spans="2:5" ht="39" customHeight="1">
      <c r="B7" s="358" t="s">
        <v>18</v>
      </c>
      <c r="C7" s="200" t="s">
        <v>55</v>
      </c>
      <c r="D7" s="200" t="s">
        <v>56</v>
      </c>
      <c r="E7" s="200" t="s">
        <v>23</v>
      </c>
    </row>
    <row r="8" spans="2:5" ht="13.5" customHeight="1">
      <c r="B8" s="169"/>
      <c r="C8" s="203" t="s">
        <v>183</v>
      </c>
      <c r="D8" s="203" t="s">
        <v>183</v>
      </c>
      <c r="E8" s="203" t="s">
        <v>183</v>
      </c>
    </row>
    <row r="9" spans="2:5" ht="13.5" customHeight="1">
      <c r="B9" s="289" t="s">
        <v>624</v>
      </c>
      <c r="C9" s="220">
        <v>624180.43</v>
      </c>
      <c r="D9" s="220">
        <v>0</v>
      </c>
      <c r="E9" s="213">
        <f aca="true" t="shared" si="0" ref="E9:E15">SUM(C9:D9)</f>
        <v>624180.43</v>
      </c>
    </row>
    <row r="10" spans="2:5" ht="13.5" customHeight="1">
      <c r="B10" s="289"/>
      <c r="C10" s="220"/>
      <c r="D10" s="220"/>
      <c r="E10" s="213">
        <f t="shared" si="0"/>
        <v>0</v>
      </c>
    </row>
    <row r="11" spans="2:5" ht="13.5" customHeight="1">
      <c r="B11" s="289"/>
      <c r="C11" s="220"/>
      <c r="D11" s="220"/>
      <c r="E11" s="213">
        <f t="shared" si="0"/>
        <v>0</v>
      </c>
    </row>
    <row r="12" spans="2:5" ht="13.5" customHeight="1">
      <c r="B12" s="289"/>
      <c r="C12" s="220"/>
      <c r="D12" s="220"/>
      <c r="E12" s="213">
        <f t="shared" si="0"/>
        <v>0</v>
      </c>
    </row>
    <row r="13" spans="2:5" ht="13.5" customHeight="1">
      <c r="B13" s="289"/>
      <c r="C13" s="220"/>
      <c r="D13" s="220"/>
      <c r="E13" s="213">
        <f t="shared" si="0"/>
        <v>0</v>
      </c>
    </row>
    <row r="14" spans="2:5" ht="13.5" customHeight="1">
      <c r="B14" s="289"/>
      <c r="C14" s="220"/>
      <c r="D14" s="220"/>
      <c r="E14" s="213">
        <f t="shared" si="0"/>
        <v>0</v>
      </c>
    </row>
    <row r="15" spans="2:5" ht="12.75">
      <c r="B15" s="222" t="s">
        <v>23</v>
      </c>
      <c r="C15" s="213">
        <f>SUM(C9:C14)</f>
        <v>624180.43</v>
      </c>
      <c r="D15" s="213">
        <f>SUM(D9:D14)</f>
        <v>0</v>
      </c>
      <c r="E15" s="213">
        <f t="shared" si="0"/>
        <v>624180.43</v>
      </c>
    </row>
    <row r="17" ht="15.75">
      <c r="B17" s="184" t="s">
        <v>188</v>
      </c>
    </row>
    <row r="18" spans="2:6" ht="19.5" customHeight="1">
      <c r="B18" s="185"/>
      <c r="C18" s="186"/>
      <c r="D18" s="186"/>
      <c r="E18" s="186"/>
      <c r="F18" s="186"/>
    </row>
    <row r="19" spans="2:4" ht="24.75" customHeight="1">
      <c r="B19" s="169" t="s">
        <v>130</v>
      </c>
      <c r="C19" s="221" t="s">
        <v>18</v>
      </c>
      <c r="D19" s="200" t="s">
        <v>23</v>
      </c>
    </row>
    <row r="20" spans="2:4" ht="12.75">
      <c r="B20" s="169"/>
      <c r="C20" s="203"/>
      <c r="D20" s="203" t="s">
        <v>183</v>
      </c>
    </row>
    <row r="21" spans="2:4" ht="12.75">
      <c r="B21" s="289"/>
      <c r="C21" s="219"/>
      <c r="D21" s="220"/>
    </row>
    <row r="22" spans="2:4" ht="12.75">
      <c r="B22" s="289"/>
      <c r="C22" s="219"/>
      <c r="D22" s="220"/>
    </row>
    <row r="23" spans="2:4" ht="12.75">
      <c r="B23" s="289"/>
      <c r="C23" s="219"/>
      <c r="D23" s="220"/>
    </row>
    <row r="24" spans="2:4" ht="12.75">
      <c r="B24" s="289"/>
      <c r="C24" s="219"/>
      <c r="D24" s="220"/>
    </row>
    <row r="25" spans="2:4" ht="12.75">
      <c r="B25" s="289"/>
      <c r="C25" s="219"/>
      <c r="D25" s="220"/>
    </row>
    <row r="26" spans="2:4" ht="12.75">
      <c r="B26" s="289"/>
      <c r="C26" s="219"/>
      <c r="D26" s="220"/>
    </row>
    <row r="27" spans="2:4" ht="12.75">
      <c r="B27" s="429" t="s">
        <v>129</v>
      </c>
      <c r="C27" s="430"/>
      <c r="D27" s="213">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2" sqref="A2"/>
    </sheetView>
  </sheetViews>
  <sheetFormatPr defaultColWidth="9.140625" defaultRowHeight="12.75"/>
  <cols>
    <col min="1" max="1" width="12.421875" style="235" customWidth="1"/>
    <col min="2" max="2" width="18.57421875" style="235" customWidth="1"/>
    <col min="3" max="3" width="42.28125" style="235" customWidth="1"/>
    <col min="4" max="4" width="26.8515625" style="235" customWidth="1"/>
    <col min="5" max="5" width="22.57421875" style="235" customWidth="1"/>
    <col min="6" max="6" width="20.57421875" style="235" customWidth="1"/>
    <col min="7" max="8" width="22.57421875" style="235" customWidth="1"/>
    <col min="9" max="9" width="35.28125" style="235" customWidth="1"/>
    <col min="10" max="10" width="25.140625" style="235" customWidth="1"/>
    <col min="11" max="16384" width="9.140625" style="235" customWidth="1"/>
  </cols>
  <sheetData>
    <row r="1" spans="2:8" ht="20.25">
      <c r="B1" s="431" t="s">
        <v>191</v>
      </c>
      <c r="C1" s="431"/>
      <c r="D1" s="218"/>
      <c r="E1" s="218"/>
      <c r="F1" s="218"/>
      <c r="G1" s="218"/>
      <c r="H1" s="218"/>
    </row>
    <row r="2" spans="2:8" ht="17.25" customHeight="1">
      <c r="B2" s="179" t="str">
        <f>Tradingname</f>
        <v>Queensland Gas Pipeline</v>
      </c>
      <c r="C2" s="180"/>
      <c r="D2" s="234"/>
      <c r="E2" s="432" t="s">
        <v>412</v>
      </c>
      <c r="F2" s="432"/>
      <c r="G2" s="432"/>
      <c r="H2" s="234"/>
    </row>
    <row r="3" spans="2:7" ht="17.25" customHeight="1">
      <c r="B3" s="181" t="s">
        <v>182</v>
      </c>
      <c r="C3" s="182">
        <f>Yearending</f>
        <v>44926</v>
      </c>
      <c r="E3" s="432"/>
      <c r="F3" s="432"/>
      <c r="G3" s="432"/>
    </row>
    <row r="4" spans="2:7" ht="14.25" customHeight="1">
      <c r="B4" s="183"/>
      <c r="E4" s="432"/>
      <c r="F4" s="432"/>
      <c r="G4" s="432"/>
    </row>
    <row r="5" spans="2:8" ht="15.75">
      <c r="B5" s="236" t="s">
        <v>192</v>
      </c>
      <c r="C5" s="237"/>
      <c r="D5" s="237"/>
      <c r="E5" s="237"/>
      <c r="F5" s="238"/>
      <c r="G5" s="237"/>
      <c r="H5" s="237"/>
    </row>
    <row r="6" spans="2:8" ht="15.75">
      <c r="B6" s="236"/>
      <c r="C6" s="237"/>
      <c r="D6" s="237"/>
      <c r="E6" s="237"/>
      <c r="F6" s="238"/>
      <c r="G6" s="237"/>
      <c r="H6" s="237"/>
    </row>
    <row r="7" spans="2:8" ht="40.5" customHeight="1">
      <c r="B7" s="229" t="s">
        <v>224</v>
      </c>
      <c r="C7" s="229" t="s">
        <v>189</v>
      </c>
      <c r="D7" s="230" t="s">
        <v>219</v>
      </c>
      <c r="E7" s="230" t="s">
        <v>221</v>
      </c>
      <c r="F7" s="230" t="s">
        <v>66</v>
      </c>
      <c r="G7" s="230" t="s">
        <v>85</v>
      </c>
      <c r="H7" s="230" t="s">
        <v>86</v>
      </c>
    </row>
    <row r="8" spans="2:8" ht="12.75">
      <c r="B8" s="231"/>
      <c r="C8" s="229" t="s">
        <v>190</v>
      </c>
      <c r="D8" s="232" t="s">
        <v>183</v>
      </c>
      <c r="E8" s="232" t="s">
        <v>183</v>
      </c>
      <c r="F8" s="232"/>
      <c r="G8" s="232" t="s">
        <v>183</v>
      </c>
      <c r="H8" s="232" t="s">
        <v>183</v>
      </c>
    </row>
    <row r="9" spans="2:8" ht="12.75">
      <c r="B9" s="225"/>
      <c r="C9" s="225"/>
      <c r="D9" s="226"/>
      <c r="E9" s="226"/>
      <c r="F9" s="227"/>
      <c r="G9" s="212">
        <f aca="true" t="shared" si="0" ref="G9:G35">D9*F9</f>
        <v>0</v>
      </c>
      <c r="H9" s="212">
        <f>E9*F9</f>
        <v>0</v>
      </c>
    </row>
    <row r="10" spans="2:8" ht="12.75">
      <c r="B10" s="225"/>
      <c r="C10" s="225"/>
      <c r="D10" s="226"/>
      <c r="E10" s="226"/>
      <c r="F10" s="227"/>
      <c r="G10" s="212">
        <f t="shared" si="0"/>
        <v>0</v>
      </c>
      <c r="H10" s="212">
        <f aca="true" t="shared" si="1" ref="H10:H35">E10*F10</f>
        <v>0</v>
      </c>
    </row>
    <row r="11" spans="2:8" ht="12.75">
      <c r="B11" s="225"/>
      <c r="C11" s="225"/>
      <c r="D11" s="226"/>
      <c r="E11" s="226"/>
      <c r="F11" s="227"/>
      <c r="G11" s="212">
        <f t="shared" si="0"/>
        <v>0</v>
      </c>
      <c r="H11" s="212">
        <f t="shared" si="1"/>
        <v>0</v>
      </c>
    </row>
    <row r="12" spans="2:8" ht="12.75">
      <c r="B12" s="225"/>
      <c r="C12" s="225"/>
      <c r="D12" s="226"/>
      <c r="E12" s="226"/>
      <c r="F12" s="227"/>
      <c r="G12" s="212">
        <f t="shared" si="0"/>
        <v>0</v>
      </c>
      <c r="H12" s="212">
        <f t="shared" si="1"/>
        <v>0</v>
      </c>
    </row>
    <row r="13" spans="2:8" ht="12.75">
      <c r="B13" s="225"/>
      <c r="C13" s="225"/>
      <c r="D13" s="226"/>
      <c r="E13" s="226"/>
      <c r="F13" s="227"/>
      <c r="G13" s="212">
        <f t="shared" si="0"/>
        <v>0</v>
      </c>
      <c r="H13" s="212">
        <f t="shared" si="1"/>
        <v>0</v>
      </c>
    </row>
    <row r="14" spans="2:8" ht="12.75">
      <c r="B14" s="225"/>
      <c r="C14" s="225"/>
      <c r="D14" s="226"/>
      <c r="E14" s="226"/>
      <c r="F14" s="227"/>
      <c r="G14" s="212">
        <f t="shared" si="0"/>
        <v>0</v>
      </c>
      <c r="H14" s="212">
        <f t="shared" si="1"/>
        <v>0</v>
      </c>
    </row>
    <row r="15" spans="2:8" ht="12.75">
      <c r="B15" s="225"/>
      <c r="C15" s="225"/>
      <c r="D15" s="226"/>
      <c r="E15" s="226"/>
      <c r="F15" s="227"/>
      <c r="G15" s="212">
        <f t="shared" si="0"/>
        <v>0</v>
      </c>
      <c r="H15" s="212">
        <f t="shared" si="1"/>
        <v>0</v>
      </c>
    </row>
    <row r="16" spans="2:8" ht="12.75">
      <c r="B16" s="225"/>
      <c r="C16" s="225"/>
      <c r="D16" s="226"/>
      <c r="E16" s="226"/>
      <c r="F16" s="227"/>
      <c r="G16" s="212">
        <f t="shared" si="0"/>
        <v>0</v>
      </c>
      <c r="H16" s="212">
        <f t="shared" si="1"/>
        <v>0</v>
      </c>
    </row>
    <row r="17" spans="2:8" ht="12.75">
      <c r="B17" s="225"/>
      <c r="C17" s="225"/>
      <c r="D17" s="226"/>
      <c r="E17" s="226"/>
      <c r="F17" s="227"/>
      <c r="G17" s="212">
        <f t="shared" si="0"/>
        <v>0</v>
      </c>
      <c r="H17" s="212">
        <f t="shared" si="1"/>
        <v>0</v>
      </c>
    </row>
    <row r="18" spans="2:8" ht="12.75">
      <c r="B18" s="225"/>
      <c r="C18" s="225"/>
      <c r="D18" s="226"/>
      <c r="E18" s="226"/>
      <c r="F18" s="227"/>
      <c r="G18" s="212">
        <f t="shared" si="0"/>
        <v>0</v>
      </c>
      <c r="H18" s="212">
        <f t="shared" si="1"/>
        <v>0</v>
      </c>
    </row>
    <row r="19" spans="2:8" ht="12.75">
      <c r="B19" s="225"/>
      <c r="C19" s="225"/>
      <c r="D19" s="226"/>
      <c r="E19" s="226"/>
      <c r="F19" s="227"/>
      <c r="G19" s="212">
        <f t="shared" si="0"/>
        <v>0</v>
      </c>
      <c r="H19" s="212">
        <f t="shared" si="1"/>
        <v>0</v>
      </c>
    </row>
    <row r="20" spans="2:8" ht="12.75">
      <c r="B20" s="225"/>
      <c r="C20" s="225"/>
      <c r="D20" s="226"/>
      <c r="E20" s="226"/>
      <c r="F20" s="227"/>
      <c r="G20" s="212">
        <f t="shared" si="0"/>
        <v>0</v>
      </c>
      <c r="H20" s="212">
        <f t="shared" si="1"/>
        <v>0</v>
      </c>
    </row>
    <row r="21" spans="2:8" ht="12.75">
      <c r="B21" s="225"/>
      <c r="C21" s="225"/>
      <c r="D21" s="226"/>
      <c r="E21" s="226"/>
      <c r="F21" s="227"/>
      <c r="G21" s="212">
        <f t="shared" si="0"/>
        <v>0</v>
      </c>
      <c r="H21" s="212">
        <f t="shared" si="1"/>
        <v>0</v>
      </c>
    </row>
    <row r="22" spans="2:8" ht="12.75">
      <c r="B22" s="225"/>
      <c r="C22" s="225"/>
      <c r="D22" s="226"/>
      <c r="E22" s="226"/>
      <c r="F22" s="227"/>
      <c r="G22" s="212">
        <f t="shared" si="0"/>
        <v>0</v>
      </c>
      <c r="H22" s="212">
        <f t="shared" si="1"/>
        <v>0</v>
      </c>
    </row>
    <row r="23" spans="2:8" ht="12.75">
      <c r="B23" s="225"/>
      <c r="C23" s="225"/>
      <c r="D23" s="226"/>
      <c r="E23" s="226"/>
      <c r="F23" s="227"/>
      <c r="G23" s="212">
        <f t="shared" si="0"/>
        <v>0</v>
      </c>
      <c r="H23" s="212">
        <f t="shared" si="1"/>
        <v>0</v>
      </c>
    </row>
    <row r="24" spans="2:8" ht="12.75">
      <c r="B24" s="225"/>
      <c r="C24" s="225"/>
      <c r="D24" s="226"/>
      <c r="E24" s="226"/>
      <c r="F24" s="227"/>
      <c r="G24" s="212">
        <f t="shared" si="0"/>
        <v>0</v>
      </c>
      <c r="H24" s="212">
        <f t="shared" si="1"/>
        <v>0</v>
      </c>
    </row>
    <row r="25" spans="2:8" ht="12.75">
      <c r="B25" s="225"/>
      <c r="C25" s="225"/>
      <c r="D25" s="226"/>
      <c r="E25" s="226"/>
      <c r="F25" s="227"/>
      <c r="G25" s="212">
        <f t="shared" si="0"/>
        <v>0</v>
      </c>
      <c r="H25" s="212">
        <f t="shared" si="1"/>
        <v>0</v>
      </c>
    </row>
    <row r="26" spans="2:8" ht="12.75">
      <c r="B26" s="225"/>
      <c r="C26" s="225"/>
      <c r="D26" s="226"/>
      <c r="E26" s="226"/>
      <c r="F26" s="227"/>
      <c r="G26" s="212">
        <f t="shared" si="0"/>
        <v>0</v>
      </c>
      <c r="H26" s="212">
        <f t="shared" si="1"/>
        <v>0</v>
      </c>
    </row>
    <row r="27" spans="2:8" ht="12.75">
      <c r="B27" s="225"/>
      <c r="C27" s="225"/>
      <c r="D27" s="226"/>
      <c r="E27" s="226"/>
      <c r="F27" s="227"/>
      <c r="G27" s="212">
        <f t="shared" si="0"/>
        <v>0</v>
      </c>
      <c r="H27" s="212">
        <f t="shared" si="1"/>
        <v>0</v>
      </c>
    </row>
    <row r="28" spans="2:8" ht="12.75">
      <c r="B28" s="225"/>
      <c r="C28" s="225"/>
      <c r="D28" s="226"/>
      <c r="E28" s="226"/>
      <c r="F28" s="227"/>
      <c r="G28" s="212">
        <f t="shared" si="0"/>
        <v>0</v>
      </c>
      <c r="H28" s="212">
        <f t="shared" si="1"/>
        <v>0</v>
      </c>
    </row>
    <row r="29" spans="2:8" ht="12.75">
      <c r="B29" s="225"/>
      <c r="C29" s="225"/>
      <c r="D29" s="226"/>
      <c r="E29" s="226"/>
      <c r="F29" s="227"/>
      <c r="G29" s="212">
        <f t="shared" si="0"/>
        <v>0</v>
      </c>
      <c r="H29" s="212">
        <f t="shared" si="1"/>
        <v>0</v>
      </c>
    </row>
    <row r="30" spans="2:8" ht="12.75">
      <c r="B30" s="225"/>
      <c r="C30" s="225"/>
      <c r="D30" s="226"/>
      <c r="E30" s="226"/>
      <c r="F30" s="227"/>
      <c r="G30" s="212">
        <f t="shared" si="0"/>
        <v>0</v>
      </c>
      <c r="H30" s="212">
        <f t="shared" si="1"/>
        <v>0</v>
      </c>
    </row>
    <row r="31" spans="2:8" ht="12.75">
      <c r="B31" s="225"/>
      <c r="C31" s="225"/>
      <c r="D31" s="226"/>
      <c r="E31" s="226"/>
      <c r="F31" s="227"/>
      <c r="G31" s="212">
        <f t="shared" si="0"/>
        <v>0</v>
      </c>
      <c r="H31" s="212">
        <f t="shared" si="1"/>
        <v>0</v>
      </c>
    </row>
    <row r="32" spans="2:8" ht="12.75">
      <c r="B32" s="225"/>
      <c r="C32" s="225"/>
      <c r="D32" s="226"/>
      <c r="E32" s="226"/>
      <c r="F32" s="227"/>
      <c r="G32" s="212">
        <f t="shared" si="0"/>
        <v>0</v>
      </c>
      <c r="H32" s="212">
        <f t="shared" si="1"/>
        <v>0</v>
      </c>
    </row>
    <row r="33" spans="2:8" ht="12.75">
      <c r="B33" s="225"/>
      <c r="C33" s="225"/>
      <c r="D33" s="226"/>
      <c r="E33" s="226"/>
      <c r="F33" s="227"/>
      <c r="G33" s="212">
        <f t="shared" si="0"/>
        <v>0</v>
      </c>
      <c r="H33" s="212">
        <f t="shared" si="1"/>
        <v>0</v>
      </c>
    </row>
    <row r="34" spans="2:8" ht="12.75">
      <c r="B34" s="225"/>
      <c r="C34" s="225"/>
      <c r="D34" s="226"/>
      <c r="E34" s="226"/>
      <c r="F34" s="227"/>
      <c r="G34" s="212">
        <f t="shared" si="0"/>
        <v>0</v>
      </c>
      <c r="H34" s="212">
        <f t="shared" si="1"/>
        <v>0</v>
      </c>
    </row>
    <row r="35" spans="2:8" ht="12.75">
      <c r="B35" s="225"/>
      <c r="C35" s="225"/>
      <c r="D35" s="226"/>
      <c r="E35" s="226"/>
      <c r="F35" s="227"/>
      <c r="G35" s="212">
        <f t="shared" si="0"/>
        <v>0</v>
      </c>
      <c r="H35" s="212">
        <f t="shared" si="1"/>
        <v>0</v>
      </c>
    </row>
    <row r="36" spans="2:8" ht="12.75">
      <c r="B36" s="228"/>
      <c r="C36" s="222" t="s">
        <v>23</v>
      </c>
      <c r="D36" s="212">
        <f>SUM(D9:D35)</f>
        <v>0</v>
      </c>
      <c r="E36" s="212">
        <f>SUM(E9:E35)</f>
        <v>0</v>
      </c>
      <c r="F36" s="233"/>
      <c r="G36" s="212">
        <f>SUM(G9:G35)</f>
        <v>0</v>
      </c>
      <c r="H36" s="212">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2023-04-27T01:10:54Z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